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codeName="ThisWorkbook" defaultThemeVersion="124226"/>
  <bookViews>
    <workbookView xWindow="120" yWindow="45" windowWidth="8910" windowHeight="2400" activeTab="2"/>
  </bookViews>
  <sheets>
    <sheet name="Fonctionnement" sheetId="5" r:id="rId1"/>
    <sheet name="Exemple #1" sheetId="7" r:id="rId2"/>
    <sheet name="Calcul"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0">#REF!</definedName>
    <definedName name="\a">#REF!</definedName>
    <definedName name="\e">#REF!</definedName>
    <definedName name="\h">#REF!</definedName>
    <definedName name="\m">#REF!</definedName>
    <definedName name="\n">#REF!</definedName>
    <definedName name="\p">#REF!</definedName>
    <definedName name="\s">#REF!</definedName>
    <definedName name="\t">#REF!</definedName>
    <definedName name="\u">#REF!</definedName>
    <definedName name="\z">#REF!</definedName>
    <definedName name="__123Graph_A" hidden="1">[1]Schedule!#REF!</definedName>
    <definedName name="__123Graph_LBL_A" hidden="1">[1]Schedule!#REF!</definedName>
    <definedName name="_1__123Graph_AP_I" hidden="1">[1]Schedule!#REF!</definedName>
    <definedName name="_2__123Graph_LBL_AP_I" hidden="1">[1]Schedule!#REF!</definedName>
    <definedName name="_3__123Graph_LBL_BP_I" hidden="1">[1]Schedule!#REF!</definedName>
    <definedName name="_APR1">#REF!</definedName>
    <definedName name="_APR2">#REF!</definedName>
    <definedName name="_APR3">#REF!</definedName>
    <definedName name="_APR4">#REF!</definedName>
    <definedName name="_DUD7">#REF!</definedName>
    <definedName name="_ENT1">#REF!</definedName>
    <definedName name="_ENT2">#REF!</definedName>
    <definedName name="_ENT3">#REF!</definedName>
    <definedName name="_ENT4">#REF!</definedName>
    <definedName name="_ENT5">#REF!</definedName>
    <definedName name="_ENT6">#REF!</definedName>
    <definedName name="_ENT7">#REF!</definedName>
    <definedName name="_ENT8">#REF!</definedName>
    <definedName name="_Fill" hidden="1">[1]Schedule!#REF!</definedName>
    <definedName name="_HAY1">#REF!</definedName>
    <definedName name="_Key1" hidden="1">#REF!</definedName>
    <definedName name="_L">#REF!</definedName>
    <definedName name="_Order1" hidden="1">255</definedName>
    <definedName name="_Parse_In" hidden="1">#REF!</definedName>
    <definedName name="_Parse_Out" hidden="1">#REF!</definedName>
    <definedName name="_PAY1">#REF!</definedName>
    <definedName name="_Sort" hidden="1">#REF!</definedName>
    <definedName name="_SUM1">#REF!</definedName>
    <definedName name="_SUM2">#REF!</definedName>
    <definedName name="_SUM3">#REF!</definedName>
    <definedName name="_Table2_In1" hidden="1">#REF!</definedName>
    <definedName name="_Table2_In2" hidden="1">#REF!</definedName>
    <definedName name="_Table2_Out" hidden="1">#REF!</definedName>
    <definedName name="_XB1">#REF!</definedName>
    <definedName name="_XB10">#REF!</definedName>
    <definedName name="_XB11">#REF!</definedName>
    <definedName name="_XB12">#REF!</definedName>
    <definedName name="_XB2">#REF!</definedName>
    <definedName name="_XB3">#REF!</definedName>
    <definedName name="_XB4">#REF!</definedName>
    <definedName name="_XB5">#REF!</definedName>
    <definedName name="_XB6">#REF!</definedName>
    <definedName name="_XB7">#REF!</definedName>
    <definedName name="_XB8">#REF!</definedName>
    <definedName name="_XB9">#REF!</definedName>
    <definedName name="_XBC1">#REF!</definedName>
    <definedName name="_XBC10">#REF!</definedName>
    <definedName name="_XBC11">#REF!</definedName>
    <definedName name="_XBC12">#REF!</definedName>
    <definedName name="_XBC2">#REF!</definedName>
    <definedName name="_XBC3">#REF!</definedName>
    <definedName name="_XBC4">#REF!</definedName>
    <definedName name="_XBC5">#REF!</definedName>
    <definedName name="_XBC6">#REF!</definedName>
    <definedName name="_XBC7">#REF!</definedName>
    <definedName name="_XBC8">#REF!</definedName>
    <definedName name="_XBC9">#REF!</definedName>
    <definedName name="AGENCY">#REF!</definedName>
    <definedName name="AGENCY1">#REF!</definedName>
    <definedName name="ALLO">#REF!</definedName>
    <definedName name="ALLOAC">#REF!</definedName>
    <definedName name="ALLOAC2">#REF!</definedName>
    <definedName name="ALLOAC3">#REF!</definedName>
    <definedName name="ALLOAC4">#REF!</definedName>
    <definedName name="ALLOAC5">#REF!</definedName>
    <definedName name="ALLOAC6">#REF!</definedName>
    <definedName name="ALLOAC7">#REF!</definedName>
    <definedName name="ALLOAC8">#REF!</definedName>
    <definedName name="ALLOACEND">#REF!</definedName>
    <definedName name="ALLOALL">#REF!</definedName>
    <definedName name="ALLOENTER">#REF!</definedName>
    <definedName name="ALLOREC">#REF!</definedName>
    <definedName name="ALLOTOTAL">#REF!</definedName>
    <definedName name="allschedule">OFFSET([1]Schedule!$A$1,0,0,COUNTIF([1]Schedule!$G$13:$G$413,"&gt;0")+13,8)</definedName>
    <definedName name="ALTERNATE">#REF!</definedName>
    <definedName name="AMARK">#REF!</definedName>
    <definedName name="ANALNAME">#REF!</definedName>
    <definedName name="APPROVA1">#REF!</definedName>
    <definedName name="APPROVAL">#REF!</definedName>
    <definedName name="ASSIGN">#REF!</definedName>
    <definedName name="atat">#REF!</definedName>
    <definedName name="BACK">#REF!</definedName>
    <definedName name="BARLEY1">#REF!</definedName>
    <definedName name="_xlnm.Database">#REF!</definedName>
    <definedName name="basefat">#REF!</definedName>
    <definedName name="baseprotein">#REF!</definedName>
    <definedName name="BCALF1">[2]BCALF!$A$1:$K$200</definedName>
    <definedName name="BEARDRV">#REF!</definedName>
    <definedName name="BRINGIN">#REF!</definedName>
    <definedName name="BRINGINALL">#REF!</definedName>
    <definedName name="CALC">#REF!</definedName>
    <definedName name="CALC2">#REF!</definedName>
    <definedName name="CATTLE">#REF!</definedName>
    <definedName name="CHATTEL">#REF!</definedName>
    <definedName name="CHATTEL1">#REF!</definedName>
    <definedName name="CHECK">#REF!</definedName>
    <definedName name="CHOICES">#REF!</definedName>
    <definedName name="ChosenPayments">OFFSET([1]Schedule!$A$1,0,0,input+13,8)</definedName>
    <definedName name="closing_bbal">OFFSET([1]Schedule!$A$1,0,0,COUNTIF([1]Schedule!$G$13:$G$413,"&gt;5")+13,8)</definedName>
    <definedName name="COLE">#REF!</definedName>
    <definedName name="compare_area">#REF!</definedName>
    <definedName name="contractmilk">#REF!</definedName>
    <definedName name="CORN1">[3]CORN!$A$1:$K$159</definedName>
    <definedName name="CORNER">#REF!</definedName>
    <definedName name="CORR">#N/A</definedName>
    <definedName name="COUNTER">#REF!</definedName>
    <definedName name="COUNTER2">#REF!</definedName>
    <definedName name="CRIT">#REF!</definedName>
    <definedName name="_xlnm.Criteria">#REF!</definedName>
    <definedName name="Criteria_MI">#REF!</definedName>
    <definedName name="CROPS">#REF!</definedName>
    <definedName name="Database_MI">#REF!</definedName>
    <definedName name="DCHECK">#REF!</definedName>
    <definedName name="DCNT">#REF!</definedName>
    <definedName name="deductions">#REF!</definedName>
    <definedName name="DEFAULT">#REF!</definedName>
    <definedName name="DEPT1">#REF!</definedName>
    <definedName name="DGOAT1">[4]DGOAT!$A$1:$K$300</definedName>
    <definedName name="DHEIFER1">[5]DHEIFER!$A$1:$K$200</definedName>
    <definedName name="DOCS">#REF!</definedName>
    <definedName name="DOCS1">#REF!</definedName>
    <definedName name="DRIVES">#REF!</definedName>
    <definedName name="E_1">#REF!</definedName>
    <definedName name="ECHECK">#REF!</definedName>
    <definedName name="EditBoxPaymts">"Edit Box 47"</definedName>
    <definedName name="ENTERPRISE">#REF!</definedName>
    <definedName name="ENTNAME">#REF!</definedName>
    <definedName name="ENTNO">#REF!</definedName>
    <definedName name="ENTS">#REF!</definedName>
    <definedName name="ERASE">#REF!</definedName>
    <definedName name="ERRMSG">#REF!</definedName>
    <definedName name="ESCROUTE">#REF!</definedName>
    <definedName name="EVERGREEN">[6]turkey!$AC$6630:$AE$6634</definedName>
    <definedName name="EXCLUDE">#REF!</definedName>
    <definedName name="EXPORT">#REF!</definedName>
    <definedName name="FARM">#REF!</definedName>
    <definedName name="FARMNAME">#REF!</definedName>
    <definedName name="FIELD">#REF!</definedName>
    <definedName name="FILE_EXT">#REF!</definedName>
    <definedName name="FILE_PATH">#REF!</definedName>
    <definedName name="FILEOPS">#REF!</definedName>
    <definedName name="first">[1]Schedule!$N$3</definedName>
    <definedName name="FNAME">#REF!</definedName>
    <definedName name="FORAGE">#REF!</definedName>
    <definedName name="FORMAT">#REF!</definedName>
    <definedName name="FRUIT">#REF!</definedName>
    <definedName name="GAFFE10">#REF!</definedName>
    <definedName name="GAFFE2">#REF!</definedName>
    <definedName name="GAFFE3">#REF!</definedName>
    <definedName name="GAFFE4">#REF!</definedName>
    <definedName name="GAFFE5">#REF!</definedName>
    <definedName name="GAFFE6">#REF!</definedName>
    <definedName name="GAFFE7">#REF!</definedName>
    <definedName name="GAFFE8">#REF!</definedName>
    <definedName name="GAFFE9">#REF!</definedName>
    <definedName name="GFRUIT">#REF!</definedName>
    <definedName name="GOATS">#REF!</definedName>
    <definedName name="GRAIN">#REF!</definedName>
    <definedName name="GRAPES">[6]turkey!$AC$6593:$AG$6597</definedName>
    <definedName name="graph_closebal">OFFSET([1]Schedule!$G$13,0,0,COUNTIF([1]Schedule!$G$13:$G$413,"&gt;5")+1,1)</definedName>
    <definedName name="HELP">#REF!</definedName>
    <definedName name="HORT">#REF!</definedName>
    <definedName name="I">#REF!</definedName>
    <definedName name="ID">#REF!</definedName>
    <definedName name="IFF">#REF!</definedName>
    <definedName name="input">[1]Schedule!$R$2</definedName>
    <definedName name="int_pmt">OFFSET([1]Schedule!$D$13,0,0,COUNTIF([1]Schedule!$G$14:$G$413,"&gt;5")+2)</definedName>
    <definedName name="InterestTD">OFFSET([1]Schedule!$A$13,first,3,last-first+1,1)</definedName>
    <definedName name="J">#REF!</definedName>
    <definedName name="JUNK">#REF!</definedName>
    <definedName name="K">#REF!</definedName>
    <definedName name="KEY">#REF!</definedName>
    <definedName name="KEYLIST">#REF!</definedName>
    <definedName name="last">[1]Schedule!$N$4</definedName>
    <definedName name="lastcell">#REF!</definedName>
    <definedName name="LAYER1">[7]LAYER!$A$1:$K$300</definedName>
    <definedName name="LCNT">#REF!</definedName>
    <definedName name="LCOUNT">#REF!</definedName>
    <definedName name="LIABILITY">#REF!</definedName>
    <definedName name="LINE">#REF!</definedName>
    <definedName name="LININ">#REF!</definedName>
    <definedName name="LIVESTOCK">#REF!</definedName>
    <definedName name="LOAN1">#REF!</definedName>
    <definedName name="LOGO">#REF!</definedName>
    <definedName name="M">#REF!</definedName>
    <definedName name="MACROBLOCK">#REF!</definedName>
    <definedName name="MARKER1">#REF!</definedName>
    <definedName name="max_area">#REF!</definedName>
    <definedName name="MENUBLOCK">#REF!</definedName>
    <definedName name="MESSAGE">#REF!</definedName>
    <definedName name="MGOAT1">#REF!</definedName>
    <definedName name="milkproduced">#REF!</definedName>
    <definedName name="NAME">#REF!</definedName>
    <definedName name="NO">#REF!</definedName>
    <definedName name="NOREC">#REF!</definedName>
    <definedName name="NUMBER">#REF!</definedName>
    <definedName name="NUR">[6]turkey!$AC$6564:$AG$6571</definedName>
    <definedName name="OATS1">#REF!</definedName>
    <definedName name="OILS">#REF!</definedName>
    <definedName name="option_pmts">"Option Button 43"</definedName>
    <definedName name="OPTIONS">#REF!</definedName>
    <definedName name="OTHER">#REF!</definedName>
    <definedName name="OTHERLVSTK">#REF!</definedName>
    <definedName name="OTHERVEG">#REF!</definedName>
    <definedName name="OTHRFRT">#REF!</definedName>
    <definedName name="P">#REF!</definedName>
    <definedName name="P_ALLO">#REF!</definedName>
    <definedName name="P_DEP_N">#REF!</definedName>
    <definedName name="P_LOANS">#REF!</definedName>
    <definedName name="P_RANGE">#REF!</definedName>
    <definedName name="P_TRANS">#REF!</definedName>
    <definedName name="P_WFC">#REF!</definedName>
    <definedName name="P_WFS">#REF!</definedName>
    <definedName name="PASSWORD">#REF!</definedName>
    <definedName name="PASTUR1">[8]PASTUR!$A$1:$K$159</definedName>
    <definedName name="PAY">#REF!</definedName>
    <definedName name="PCHECK">#REF!</definedName>
    <definedName name="PEABEAN">#REF!</definedName>
    <definedName name="PERCENT">#REF!</definedName>
    <definedName name="PIGS">#REF!</definedName>
    <definedName name="pmt_no">OFFSET([1]Schedule!$A$13,0,0,COUNTIF([1]Schedule!$G$13:$G$413,"&gt;5")+1,1)</definedName>
    <definedName name="pmt_no2">OFFSET([1]Schedule!$A$14,0,0,COUNTIF([1]Schedule!$G$14:$G$413,"&gt;5")+1,1)</definedName>
    <definedName name="POULTRY">#REF!</definedName>
    <definedName name="PREPARE">#REF!</definedName>
    <definedName name="PREPDATE">#REF!</definedName>
    <definedName name="princ_pmt">OFFSET([1]Schedule!$E$13,0,0,COUNTIF([1]Schedule!$G$14:$G$413,"&gt;5")+2,1)</definedName>
    <definedName name="principalTD">OFFSET([1]Schedule!$A$13,first,4,last-first+1,1)</definedName>
    <definedName name="PRINT">#REF!</definedName>
    <definedName name="PRINT_AREA_MI">#REF!</definedName>
    <definedName name="PRINTALL">#REF!</definedName>
    <definedName name="PRINTENT">#REF!</definedName>
    <definedName name="PRINTMENU">#REF!</definedName>
    <definedName name="PRTCHOICE">#REF!</definedName>
    <definedName name="PULLET1">[9]PULLET!$A$1:$K$300</definedName>
    <definedName name="PULSES">#REF!</definedName>
    <definedName name="QCHOICE">#REF!</definedName>
    <definedName name="QUOTAT">#REF!</definedName>
    <definedName name="QUOTAT1">#REF!</definedName>
    <definedName name="QUOTAU">#REF!</definedName>
    <definedName name="QUOTAU1">#REF!</definedName>
    <definedName name="R_">#REF!</definedName>
    <definedName name="RECORD">#REF!</definedName>
    <definedName name="RET">#REF!</definedName>
    <definedName name="ROLL">#REF!</definedName>
    <definedName name="ROOT">#REF!</definedName>
    <definedName name="SAVE">#REF!</definedName>
    <definedName name="SAVE1">#REF!</definedName>
    <definedName name="SAVE2">#REF!</definedName>
    <definedName name="SCHOICE">#REF!</definedName>
    <definedName name="SECURITY">#REF!</definedName>
    <definedName name="SECURITY1">#REF!</definedName>
    <definedName name="SELECT">#REF!</definedName>
    <definedName name="SELECTERR">#REF!</definedName>
    <definedName name="SELECTMSG">#REF!</definedName>
    <definedName name="SEND">#REF!</definedName>
    <definedName name="SEND2">#REF!</definedName>
    <definedName name="SHADE">[6]turkey!$AC$6636:$AD$6640</definedName>
    <definedName name="SHEEP">#REF!</definedName>
    <definedName name="SHRUB">[6]turkey!$AC$6642:$AD$6646</definedName>
    <definedName name="SILAGE1">[10]SILAGE!$A$1:$K$159</definedName>
    <definedName name="SpinnerPaymts">"Spinner 52"</definedName>
    <definedName name="STOCK">#REF!</definedName>
    <definedName name="STOCK1">#REF!</definedName>
    <definedName name="STOCK2">#REF!</definedName>
    <definedName name="STYPE">#REF!</definedName>
    <definedName name="SUBR">#REF!</definedName>
    <definedName name="SWHEAT1">#REF!</definedName>
    <definedName name="TCOUNT">#REF!</definedName>
    <definedName name="TFRUIT">#REF!</definedName>
    <definedName name="TIMES">#REF!</definedName>
    <definedName name="TMARK">#REF!</definedName>
    <definedName name="TO_CELL">#REF!</definedName>
    <definedName name="TRANS">#REF!</definedName>
    <definedName name="TRANSF">#REF!</definedName>
    <definedName name="TREC">#REF!</definedName>
    <definedName name="TURKEY1">[6]turkey!$A$1:$K$300</definedName>
    <definedName name="UPDATE">#REF!</definedName>
    <definedName name="VEAL1">#REF!</definedName>
    <definedName name="VEG">#REF!</definedName>
    <definedName name="VINE">[8]PASTUR!$AC$7921</definedName>
    <definedName name="WFARMC">#REF!</definedName>
    <definedName name="WFARMS">#REF!</definedName>
    <definedName name="WMARK">#REF!</definedName>
    <definedName name="WORKDRV">#REF!</definedName>
    <definedName name="WORKNOS">#REF!</definedName>
    <definedName name="WORKNUMS">#REF!</definedName>
    <definedName name="WORKON">#REF!</definedName>
    <definedName name="WWHEAT1">#REF!</definedName>
    <definedName name="XCHOICE">#REF!</definedName>
    <definedName name="XDATA">#REF!</definedName>
    <definedName name="XNAME">#REF!</definedName>
    <definedName name="XSAVE">#REF!</definedName>
    <definedName name="XSAVE1">#REF!</definedName>
    <definedName name="XSAVE2">#REF!</definedName>
    <definedName name="YES">#REF!</definedName>
    <definedName name="yourquota">#REF!</definedName>
    <definedName name="_xlnm.Print_Area" localSheetId="0">Fonctionnement!$A$1:$G$92</definedName>
    <definedName name="_xlnm.Print_Area">#REF!</definedName>
  </definedNames>
  <calcPr calcId="125725" iterate="1" iterateCount="1"/>
</workbook>
</file>

<file path=xl/calcChain.xml><?xml version="1.0" encoding="utf-8"?>
<calcChain xmlns="http://schemas.openxmlformats.org/spreadsheetml/2006/main">
  <c r="C12" i="4"/>
  <c r="C80"/>
  <c r="C28"/>
  <c r="F43" s="1"/>
  <c r="C18"/>
  <c r="C17"/>
  <c r="C16"/>
  <c r="D55"/>
  <c r="D56"/>
  <c r="D57"/>
  <c r="D58"/>
  <c r="D59"/>
  <c r="D60"/>
  <c r="D61"/>
  <c r="D62"/>
  <c r="D54"/>
  <c r="C63"/>
  <c r="D63" s="1"/>
  <c r="I10" l="1"/>
  <c r="C37" l="1"/>
  <c r="I11" l="1"/>
  <c r="F36"/>
  <c r="F22"/>
  <c r="G40"/>
  <c r="E23"/>
  <c r="C29"/>
  <c r="I19" l="1"/>
  <c r="C81"/>
  <c r="G47" l="1"/>
  <c r="G48"/>
  <c r="H16"/>
  <c r="F19"/>
  <c r="F18"/>
  <c r="I15" s="1"/>
  <c r="F14"/>
  <c r="C22" l="1"/>
  <c r="F56" l="1"/>
  <c r="F57"/>
  <c r="F58"/>
  <c r="F60"/>
  <c r="E4"/>
  <c r="F63"/>
  <c r="F59"/>
  <c r="F55"/>
  <c r="F53"/>
  <c r="H20"/>
  <c r="H18"/>
  <c r="H17"/>
  <c r="I17"/>
  <c r="C20"/>
  <c r="H14"/>
  <c r="H13"/>
  <c r="I14"/>
  <c r="H12"/>
  <c r="F11"/>
  <c r="F16" l="1"/>
  <c r="F12"/>
  <c r="I13" s="1"/>
  <c r="F20" l="1"/>
  <c r="I18" s="1"/>
  <c r="I16"/>
  <c r="I12"/>
  <c r="F38" l="1"/>
  <c r="F46" s="1"/>
  <c r="F23"/>
  <c r="I20"/>
  <c r="C34"/>
  <c r="F47" l="1"/>
  <c r="F41"/>
  <c r="F45"/>
  <c r="C74" s="1"/>
  <c r="F39"/>
  <c r="C33"/>
  <c r="C35" s="1"/>
  <c r="C38" l="1"/>
  <c r="C79"/>
  <c r="E65"/>
  <c r="C73"/>
  <c r="F54"/>
  <c r="C36"/>
  <c r="F62"/>
  <c r="C39" l="1"/>
  <c r="F61"/>
  <c r="F65" s="1"/>
  <c r="D65" s="1"/>
  <c r="C65" l="1"/>
  <c r="C71"/>
  <c r="C78" s="1"/>
  <c r="C72" l="1"/>
  <c r="D73" l="1"/>
  <c r="C27" s="1"/>
  <c r="D74"/>
  <c r="C40" l="1"/>
  <c r="C41" s="1"/>
  <c r="C42" s="1"/>
  <c r="C82" s="1"/>
  <c r="C84" l="1"/>
  <c r="C83"/>
  <c r="C85" l="1"/>
  <c r="C88"/>
</calcChain>
</file>

<file path=xl/sharedStrings.xml><?xml version="1.0" encoding="utf-8"?>
<sst xmlns="http://schemas.openxmlformats.org/spreadsheetml/2006/main" count="126" uniqueCount="121">
  <si>
    <t>$/tête</t>
  </si>
  <si>
    <t>$/lb</t>
  </si>
  <si>
    <t>Durée d'engraissement (jours)</t>
  </si>
  <si>
    <t>Marge bénéficiaire</t>
  </si>
  <si>
    <t>Point Mort ou Breakeven</t>
  </si>
  <si>
    <t>Besoins en aliments</t>
  </si>
  <si>
    <t>Mat.Sèche</t>
  </si>
  <si>
    <t>Foin</t>
  </si>
  <si>
    <t>Ensilage demi-sec</t>
  </si>
  <si>
    <t>Ensilage de maïs</t>
  </si>
  <si>
    <t>Avoine grains</t>
  </si>
  <si>
    <t xml:space="preserve">Orge locale </t>
  </si>
  <si>
    <t>Sel et minéraux</t>
  </si>
  <si>
    <t xml:space="preserve">Moulée 18 % bœuf </t>
  </si>
  <si>
    <t>Autres</t>
  </si>
  <si>
    <t>Pâturages</t>
  </si>
  <si>
    <t>Coût total des aliments</t>
  </si>
  <si>
    <t>Quantité totale de MS servie (lb/tête/jour)</t>
  </si>
  <si>
    <r>
      <t>Attention</t>
    </r>
    <r>
      <rPr>
        <i/>
        <sz val="11"/>
        <rFont val="Arial"/>
        <family val="2"/>
      </rPr>
      <t xml:space="preserve"> ce tableau n'est pas un logiciel de recommandations en alimentation. </t>
    </r>
  </si>
  <si>
    <t>ASRA Veaux 2012 net  75%</t>
  </si>
  <si>
    <t>Maïs Grain sec</t>
  </si>
  <si>
    <t>Les aliments  et les prix de ce tableau sont des scénarios  d'aliments servis en moyenne à votre groupe d'animaux selon la période visée.</t>
  </si>
  <si>
    <t xml:space="preserve">La ration décrite devrait viser le gain de poids (GMQ) désiré. </t>
  </si>
  <si>
    <t>Supplément  32%PB-urée</t>
  </si>
  <si>
    <t>Ratio veau produit/vache</t>
  </si>
  <si>
    <t>Poids naissance</t>
  </si>
  <si>
    <t>Durée d'élevage</t>
  </si>
  <si>
    <t>GMQ</t>
  </si>
  <si>
    <t>Taux de réforme</t>
  </si>
  <si>
    <t>Poids de vente</t>
  </si>
  <si>
    <t>Chaque exploitant peut modifier les nombres en bleu pour refléter les données de son entreprise</t>
  </si>
  <si>
    <t>Vente total $</t>
  </si>
  <si>
    <t>Élaboré par : Daniel Bilodeau agr. GCA Beaurivage</t>
  </si>
  <si>
    <t>Oui = 1 Non =0</t>
  </si>
  <si>
    <t>Poids achat ou transfert (lb)</t>
  </si>
  <si>
    <t>Augmentation ou diminution lbs</t>
  </si>
  <si>
    <t>ASRA net  $/lbs (75%)</t>
  </si>
  <si>
    <t>Total</t>
  </si>
  <si>
    <t>Aug. ou dim. GMQ?</t>
  </si>
  <si>
    <t>Aug. ou dim. Prix de vente?</t>
  </si>
  <si>
    <t>Aug ou dim. Poids Naissance?</t>
  </si>
  <si>
    <t>Prix de vente</t>
  </si>
  <si>
    <t>Taux de mortalité  (%)</t>
  </si>
  <si>
    <t>Poids de début transfert</t>
  </si>
  <si>
    <t xml:space="preserve">Achat veau + ASRA </t>
  </si>
  <si>
    <t>Coût total</t>
  </si>
  <si>
    <t>ASRA  net $/lb</t>
  </si>
  <si>
    <t>Prix vache réforme</t>
  </si>
  <si>
    <t xml:space="preserve">Prix d'achat </t>
  </si>
  <si>
    <t>Réforme</t>
  </si>
  <si>
    <t>5) Résultat</t>
  </si>
  <si>
    <t>Frais de mise en marché</t>
  </si>
  <si>
    <t>Frais reproduction et vétérinaire</t>
  </si>
  <si>
    <t xml:space="preserve">Aliments  en plus </t>
  </si>
  <si>
    <t>7) Information technique pour l'élevage des taures</t>
  </si>
  <si>
    <t xml:space="preserve"> $ Outil de calcul des coûts approximatifs d'élevage d'une taure  $</t>
  </si>
  <si>
    <t>1)Est-ce que j'ai de la place pour élever?</t>
  </si>
  <si>
    <t>4) Impact de produire une taure</t>
  </si>
  <si>
    <t>Nombre de vaches présentent ( ATQ)</t>
  </si>
  <si>
    <t>Amélioration des sevrés?</t>
  </si>
  <si>
    <t>Frais d'alimentation par vache**</t>
  </si>
  <si>
    <t>* Travail, litière,fumier,entretiens,autres charges directes, etc.</t>
  </si>
  <si>
    <t>Prix des femelles $/lb</t>
  </si>
  <si>
    <t>Prix de transfert  d'une taure</t>
  </si>
  <si>
    <t>ASRA Veaux 2012 nets $/tête</t>
  </si>
  <si>
    <t>Matière sèche consommée</t>
  </si>
  <si>
    <t>Prix d'achat d'une taure</t>
  </si>
  <si>
    <t>Autres charges</t>
  </si>
  <si>
    <t>mois</t>
  </si>
  <si>
    <t xml:space="preserve">8) Besoin alimentaire moyen pour produire une taure </t>
  </si>
  <si>
    <t>Dim ou aug vache</t>
  </si>
  <si>
    <t>Aug ou dim. Réforme</t>
  </si>
  <si>
    <t>Santé,  vét , reproduction. ($/tête)</t>
  </si>
  <si>
    <r>
      <rPr>
        <b/>
        <i/>
        <sz val="11"/>
        <color rgb="FFFF0000"/>
        <rFont val="Arial"/>
        <family val="2"/>
      </rPr>
      <t xml:space="preserve">Notes: </t>
    </r>
    <r>
      <rPr>
        <i/>
        <sz val="11"/>
        <rFont val="Arial"/>
        <family val="2"/>
      </rPr>
      <t>Le besoin alimentaire (la quantité et le choix des aliments )pour l'élevage d'une taure n'est pas la même que l'élevage de la semi finition</t>
    </r>
  </si>
  <si>
    <t>Coût  total taure</t>
  </si>
  <si>
    <t>Transport*</t>
  </si>
  <si>
    <t>* Si les frais de transport ne sont pas inclus dans le prix de vente</t>
  </si>
  <si>
    <t>** Le coût d'alimentation est approximatif  (coût moyen des intrants x % CVMS x poids moyen vache)</t>
  </si>
  <si>
    <t>Poids moyen vache lb</t>
  </si>
  <si>
    <t>Si diminution, inscrite le chiffre en négatif</t>
  </si>
  <si>
    <t>Aug. Ou Dim. profit $/taure</t>
  </si>
  <si>
    <t xml:space="preserve">Coût aliments par lb de gain </t>
  </si>
  <si>
    <t>Poids naissance (lbs)</t>
  </si>
  <si>
    <t>Durée d'élevage (jours)</t>
  </si>
  <si>
    <t>GMQ (gain moyen quotidien)</t>
  </si>
  <si>
    <t>Gain de poids (lb)</t>
  </si>
  <si>
    <t>Prix de vente moyen $/lb</t>
  </si>
  <si>
    <t>Poids moyen à la vente (lb)</t>
  </si>
  <si>
    <t>ASRA net $/vache (25%)</t>
  </si>
  <si>
    <t>ASRA net $/vache</t>
  </si>
  <si>
    <t>$/vache</t>
  </si>
  <si>
    <t>Frais vétérinaire  taures</t>
  </si>
  <si>
    <t>Aug ou dim charges*</t>
  </si>
  <si>
    <t>* Mise en marché + vétérinaire + alimentation + autres</t>
  </si>
  <si>
    <t>Autres charges $/vache*</t>
  </si>
  <si>
    <t>Autres charges ($/tête/jour)**</t>
  </si>
  <si>
    <t>Nombre de vaches réformées</t>
  </si>
  <si>
    <t>Nombre de lbs vendues</t>
  </si>
  <si>
    <t>Nombre de veaux</t>
  </si>
  <si>
    <t>Aug ou dim. Revenus</t>
  </si>
  <si>
    <t>3) Structure de ferme Actuelle</t>
  </si>
  <si>
    <t>Nombre de veaux produits</t>
  </si>
  <si>
    <t>Nombre de vaches</t>
  </si>
  <si>
    <t>Gain visé (lbs/jour)</t>
  </si>
  <si>
    <t>Gain total (lbs)</t>
  </si>
  <si>
    <t>Pertes, mortalité</t>
  </si>
  <si>
    <t>** Utilisez 70% des frais par vache</t>
  </si>
  <si>
    <t>lbs /tête/jour  (tel que servi)</t>
  </si>
  <si>
    <t>Indice de consom. (en lbs; base MS)</t>
  </si>
  <si>
    <t>Impact diminution ou augmentation profit</t>
  </si>
  <si>
    <t>9) Résultat  coûts d'élevage d'une taure</t>
  </si>
  <si>
    <t>Coûts prévus Production d'une taure</t>
  </si>
  <si>
    <t>Coûts prévus production taure</t>
  </si>
  <si>
    <t>Coût d'achat d'une taure</t>
  </si>
  <si>
    <t>$/tonne TQS</t>
  </si>
  <si>
    <t>$/TMS</t>
  </si>
  <si>
    <t>Nombre de veau produit</t>
  </si>
  <si>
    <t>Agri Québec- Agri-inv 4%</t>
  </si>
  <si>
    <t>2) De combien de vaches dois-je diminuer ou augmenter?</t>
  </si>
  <si>
    <t>6) Impact économique  de la dim. ou aug du troupeau</t>
  </si>
  <si>
    <t xml:space="preserve"> Aug. Ou dim. profit</t>
  </si>
</sst>
</file>

<file path=xl/styles.xml><?xml version="1.0" encoding="utf-8"?>
<styleSheet xmlns="http://schemas.openxmlformats.org/spreadsheetml/2006/main">
  <numFmts count="17">
    <numFmt numFmtId="6" formatCode="#,##0\ &quot;$&quot;_);[Red]\(#,##0\ &quot;$&quot;\)"/>
    <numFmt numFmtId="44" formatCode="_ * #,##0.00_)\ &quot;$&quot;_ ;_ * \(#,##0.00\)\ &quot;$&quot;_ ;_ * &quot;-&quot;??_)\ &quot;$&quot;_ ;_ @_ "/>
    <numFmt numFmtId="43" formatCode="_ * #,##0.00_)\ _$_ ;_ * \(#,##0.00\)\ _$_ ;_ * &quot;-&quot;??_)\ _$_ ;_ @_ "/>
    <numFmt numFmtId="164" formatCode="_-* #,##0.00_-;\-* #,##0.00_-;_-* &quot;-&quot;??_-;_-@_-"/>
    <numFmt numFmtId="165" formatCode="_(&quot;$&quot;* #,##0_);_(&quot;$&quot;* \(#,##0\);_(&quot;$&quot;* &quot;-&quot;_);_(@_)"/>
    <numFmt numFmtId="166" formatCode="_(* #,##0_);_(* \(#,##0\);_(* &quot;-&quot;_);_(@_)"/>
    <numFmt numFmtId="167" formatCode="_(&quot;$&quot;* #,##0.00_);_(&quot;$&quot;* \(#,##0.00\);_(&quot;$&quot;* &quot;-&quot;??_);_(@_)"/>
    <numFmt numFmtId="168" formatCode="_(&quot;$&quot;* #,##0_);_(&quot;$&quot;* \(#,##0\);_(&quot;$&quot;* &quot;-&quot;??_);_(@_)"/>
    <numFmt numFmtId="169" formatCode="0.0"/>
    <numFmt numFmtId="170" formatCode="_ * #,##0_)\ &quot;$&quot;_ ;_ * \(#,##0\)\ &quot;$&quot;_ ;_ * &quot;-&quot;??_)\ &quot;$&quot;_ ;_ @_ "/>
    <numFmt numFmtId="171" formatCode="0.0%"/>
    <numFmt numFmtId="172" formatCode="_ * #,##0_)\ _$_ ;_ * \(#,##0\)\ _$_ ;_ * &quot;-&quot;??_)\ _$_ ;_ @_ "/>
    <numFmt numFmtId="173" formatCode="#,##0.00\ &quot;$&quot;"/>
    <numFmt numFmtId="174" formatCode="#,##0\ &quot;$&quot;"/>
    <numFmt numFmtId="175" formatCode="0.000000"/>
    <numFmt numFmtId="176" formatCode="0.000"/>
    <numFmt numFmtId="177" formatCode="0_);[Red]\(0\)"/>
  </numFmts>
  <fonts count="41">
    <font>
      <sz val="10"/>
      <name val="Arial"/>
    </font>
    <font>
      <sz val="10"/>
      <name val="Arial"/>
      <family val="2"/>
    </font>
    <font>
      <sz val="12"/>
      <name val="Times New Roman"/>
      <family val="1"/>
    </font>
    <font>
      <b/>
      <sz val="18"/>
      <color indexed="8"/>
      <name val="Arial"/>
      <family val="2"/>
    </font>
    <font>
      <b/>
      <sz val="18"/>
      <name val="Arial"/>
      <family val="2"/>
    </font>
    <font>
      <b/>
      <sz val="12"/>
      <color indexed="12"/>
      <name val="Arial"/>
      <family val="2"/>
    </font>
    <font>
      <b/>
      <sz val="12"/>
      <color indexed="10"/>
      <name val="Arial"/>
      <family val="2"/>
    </font>
    <font>
      <sz val="12"/>
      <name val="Arial"/>
      <family val="2"/>
    </font>
    <font>
      <b/>
      <sz val="12"/>
      <name val="Arial"/>
      <family val="2"/>
    </font>
    <font>
      <b/>
      <sz val="12"/>
      <color indexed="8"/>
      <name val="Arial"/>
      <family val="2"/>
    </font>
    <font>
      <b/>
      <i/>
      <u/>
      <sz val="14"/>
      <color indexed="8"/>
      <name val="Arial"/>
      <family val="2"/>
    </font>
    <font>
      <b/>
      <i/>
      <u/>
      <sz val="14"/>
      <color indexed="10"/>
      <name val="Arial"/>
      <family val="2"/>
    </font>
    <font>
      <sz val="10"/>
      <color indexed="10"/>
      <name val="Arial"/>
      <family val="2"/>
    </font>
    <font>
      <b/>
      <sz val="11"/>
      <color indexed="10"/>
      <name val="Arial"/>
      <family val="2"/>
    </font>
    <font>
      <b/>
      <sz val="11"/>
      <color indexed="8"/>
      <name val="Arial"/>
      <family val="2"/>
    </font>
    <font>
      <b/>
      <sz val="14"/>
      <name val="Arial"/>
      <family val="2"/>
    </font>
    <font>
      <b/>
      <sz val="14"/>
      <color indexed="12"/>
      <name val="Arial"/>
      <family val="2"/>
    </font>
    <font>
      <i/>
      <sz val="11"/>
      <name val="Arial"/>
      <family val="2"/>
    </font>
    <font>
      <b/>
      <i/>
      <sz val="11"/>
      <color indexed="10"/>
      <name val="Arial"/>
      <family val="2"/>
    </font>
    <font>
      <sz val="14"/>
      <name val="Arial"/>
      <family val="2"/>
    </font>
    <font>
      <b/>
      <sz val="10"/>
      <color indexed="8"/>
      <name val="Arial"/>
      <family val="2"/>
    </font>
    <font>
      <b/>
      <sz val="9"/>
      <color indexed="10"/>
      <name val="Arial"/>
      <family val="2"/>
    </font>
    <font>
      <sz val="10"/>
      <name val="Arial"/>
      <family val="2"/>
    </font>
    <font>
      <sz val="10"/>
      <color indexed="8"/>
      <name val="Arial"/>
      <family val="2"/>
    </font>
    <font>
      <b/>
      <i/>
      <sz val="10"/>
      <color indexed="8"/>
      <name val="Arial"/>
      <family val="2"/>
    </font>
    <font>
      <u/>
      <sz val="10"/>
      <name val="Arial"/>
      <family val="2"/>
    </font>
    <font>
      <b/>
      <sz val="14"/>
      <color indexed="8"/>
      <name val="Arial"/>
      <family val="2"/>
    </font>
    <font>
      <b/>
      <sz val="16"/>
      <color rgb="FF0070C0"/>
      <name val="Arial"/>
      <family val="2"/>
    </font>
    <font>
      <b/>
      <sz val="12"/>
      <color rgb="FF0070C0"/>
      <name val="Arial"/>
      <family val="2"/>
    </font>
    <font>
      <b/>
      <sz val="12"/>
      <color rgb="FFFF0000"/>
      <name val="Arial"/>
      <family val="2"/>
    </font>
    <font>
      <b/>
      <u/>
      <sz val="12"/>
      <name val="Arial"/>
      <family val="2"/>
    </font>
    <font>
      <b/>
      <sz val="12"/>
      <color rgb="FF0053CC"/>
      <name val="Arial"/>
      <family val="2"/>
    </font>
    <font>
      <sz val="10"/>
      <name val="Arial"/>
      <family val="2"/>
    </font>
    <font>
      <b/>
      <sz val="12"/>
      <color theme="1"/>
      <name val="Arial"/>
      <family val="2"/>
    </font>
    <font>
      <sz val="12"/>
      <color indexed="8"/>
      <name val="Arial"/>
      <family val="2"/>
    </font>
    <font>
      <sz val="13"/>
      <name val="Arial"/>
      <family val="2"/>
    </font>
    <font>
      <b/>
      <i/>
      <sz val="11"/>
      <color rgb="FFFF0000"/>
      <name val="Arial"/>
      <family val="2"/>
    </font>
    <font>
      <b/>
      <i/>
      <sz val="10"/>
      <color rgb="FFFF0000"/>
      <name val="Arial"/>
      <family val="2"/>
    </font>
    <font>
      <sz val="12"/>
      <color theme="1"/>
      <name val="Arial"/>
      <family val="2"/>
    </font>
    <font>
      <b/>
      <sz val="14"/>
      <color theme="1"/>
      <name val="Arial"/>
      <family val="2"/>
    </font>
    <font>
      <b/>
      <i/>
      <u/>
      <sz val="14"/>
      <color theme="1"/>
      <name val="Arial"/>
      <family val="2"/>
    </font>
  </fonts>
  <fills count="3">
    <fill>
      <patternFill patternType="none"/>
    </fill>
    <fill>
      <patternFill patternType="gray125"/>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style="medium">
        <color auto="1"/>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thin">
        <color indexed="64"/>
      </bottom>
      <diagonal/>
    </border>
    <border>
      <left/>
      <right style="thin">
        <color indexed="64"/>
      </right>
      <top/>
      <bottom style="thin">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top style="thin">
        <color indexed="64"/>
      </top>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s>
  <cellStyleXfs count="10">
    <xf numFmtId="0" fontId="0" fillId="0" borderId="0"/>
    <xf numFmtId="167"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22" fillId="0" borderId="0"/>
    <xf numFmtId="9"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cellStyleXfs>
  <cellXfs count="201">
    <xf numFmtId="0" fontId="0" fillId="0" borderId="0" xfId="0"/>
    <xf numFmtId="0" fontId="1" fillId="0" borderId="0" xfId="3" applyFill="1"/>
    <xf numFmtId="0" fontId="0" fillId="0" borderId="0" xfId="0" applyFill="1"/>
    <xf numFmtId="0" fontId="8" fillId="0" borderId="0" xfId="0" applyFont="1" applyFill="1"/>
    <xf numFmtId="0" fontId="4" fillId="0" borderId="0" xfId="3" applyFont="1" applyFill="1" applyAlignment="1">
      <alignment horizontal="center" vertical="center" wrapText="1"/>
    </xf>
    <xf numFmtId="0" fontId="15" fillId="0" borderId="0" xfId="3" applyFont="1" applyFill="1" applyAlignment="1">
      <alignment vertical="center" wrapText="1"/>
    </xf>
    <xf numFmtId="0" fontId="9" fillId="0" borderId="5" xfId="3" applyFont="1" applyFill="1" applyBorder="1" applyAlignment="1">
      <alignment horizontal="left" vertical="center" wrapText="1"/>
    </xf>
    <xf numFmtId="0" fontId="8" fillId="0" borderId="0" xfId="3" applyFont="1" applyFill="1" applyAlignment="1">
      <alignment horizontal="center" vertical="center" wrapText="1"/>
    </xf>
    <xf numFmtId="0" fontId="8" fillId="0" borderId="5" xfId="3" applyFont="1" applyFill="1" applyBorder="1" applyAlignment="1">
      <alignment horizontal="left" vertical="center" wrapText="1"/>
    </xf>
    <xf numFmtId="0" fontId="8" fillId="0" borderId="5" xfId="3" applyFont="1" applyFill="1" applyBorder="1" applyAlignment="1">
      <alignment vertical="center"/>
    </xf>
    <xf numFmtId="0" fontId="19" fillId="0" borderId="0" xfId="3" applyFont="1" applyFill="1"/>
    <xf numFmtId="0" fontId="8" fillId="0" borderId="7" xfId="3" applyFont="1" applyFill="1" applyBorder="1" applyAlignment="1">
      <alignment horizontal="left" vertical="center" wrapText="1"/>
    </xf>
    <xf numFmtId="0" fontId="8" fillId="0" borderId="7" xfId="3" applyFont="1" applyFill="1" applyBorder="1" applyAlignment="1">
      <alignment horizontal="left" vertical="center"/>
    </xf>
    <xf numFmtId="0" fontId="8" fillId="0" borderId="0" xfId="3" applyFont="1" applyFill="1" applyAlignment="1">
      <alignment vertical="center"/>
    </xf>
    <xf numFmtId="0" fontId="9" fillId="0" borderId="3" xfId="3" applyFont="1" applyFill="1" applyBorder="1" applyAlignment="1">
      <alignment horizontal="center" vertical="center" wrapText="1"/>
    </xf>
    <xf numFmtId="0" fontId="9" fillId="0" borderId="5" xfId="3" applyFont="1" applyFill="1" applyBorder="1" applyAlignment="1">
      <alignment horizontal="center" vertical="center" wrapText="1"/>
    </xf>
    <xf numFmtId="0" fontId="8" fillId="0" borderId="0" xfId="3" applyFont="1" applyFill="1"/>
    <xf numFmtId="0" fontId="30" fillId="0" borderId="0" xfId="3" applyFont="1" applyFill="1"/>
    <xf numFmtId="0" fontId="7" fillId="0" borderId="0" xfId="3" applyFont="1" applyFill="1"/>
    <xf numFmtId="0" fontId="25" fillId="0" borderId="0" xfId="3" applyFont="1" applyFill="1"/>
    <xf numFmtId="0" fontId="1" fillId="0" borderId="0" xfId="3" applyFont="1" applyFill="1"/>
    <xf numFmtId="0" fontId="8" fillId="0" borderId="0" xfId="3" applyFont="1" applyFill="1" applyAlignment="1">
      <alignment horizontal="center"/>
    </xf>
    <xf numFmtId="165" fontId="1" fillId="0" borderId="0" xfId="3" applyNumberFormat="1" applyFill="1"/>
    <xf numFmtId="44" fontId="1" fillId="0" borderId="0" xfId="3" applyNumberFormat="1" applyFill="1"/>
    <xf numFmtId="0" fontId="10" fillId="0" borderId="0" xfId="3" applyFont="1" applyFill="1" applyBorder="1"/>
    <xf numFmtId="165" fontId="11" fillId="0" borderId="0" xfId="3" applyNumberFormat="1" applyFont="1" applyFill="1" applyBorder="1" applyProtection="1"/>
    <xf numFmtId="167" fontId="11" fillId="0" borderId="0" xfId="3" applyNumberFormat="1" applyFont="1" applyFill="1" applyBorder="1" applyProtection="1"/>
    <xf numFmtId="0" fontId="12" fillId="0" borderId="0" xfId="3" applyFont="1" applyFill="1"/>
    <xf numFmtId="0" fontId="13" fillId="0" borderId="0" xfId="3" applyFont="1" applyFill="1"/>
    <xf numFmtId="0" fontId="6" fillId="0" borderId="0" xfId="3" applyFont="1" applyFill="1" applyBorder="1" applyProtection="1"/>
    <xf numFmtId="166" fontId="1" fillId="0" borderId="0" xfId="3" applyNumberFormat="1" applyFill="1"/>
    <xf numFmtId="168" fontId="15" fillId="0" borderId="1" xfId="2" applyNumberFormat="1" applyFont="1" applyFill="1" applyBorder="1" applyProtection="1">
      <protection locked="0"/>
    </xf>
    <xf numFmtId="168" fontId="16" fillId="0" borderId="1" xfId="2" applyNumberFormat="1" applyFont="1" applyFill="1" applyBorder="1" applyProtection="1">
      <protection locked="0"/>
    </xf>
    <xf numFmtId="9" fontId="16" fillId="0" borderId="1" xfId="2" applyNumberFormat="1" applyFont="1" applyFill="1" applyBorder="1" applyProtection="1">
      <protection locked="0"/>
    </xf>
    <xf numFmtId="164" fontId="1" fillId="0" borderId="0" xfId="3" applyNumberFormat="1" applyFill="1"/>
    <xf numFmtId="0" fontId="9" fillId="0" borderId="1" xfId="2" applyFont="1" applyFill="1" applyBorder="1" applyAlignment="1">
      <alignment horizontal="center"/>
    </xf>
    <xf numFmtId="0" fontId="18" fillId="0" borderId="0" xfId="2" applyFont="1" applyFill="1" applyAlignment="1"/>
    <xf numFmtId="0" fontId="17" fillId="0" borderId="0" xfId="2" applyFont="1" applyFill="1" applyAlignment="1"/>
    <xf numFmtId="0" fontId="9" fillId="0" borderId="1" xfId="2" applyFont="1" applyFill="1" applyBorder="1"/>
    <xf numFmtId="0" fontId="10" fillId="0" borderId="1" xfId="2" applyFont="1" applyFill="1" applyBorder="1"/>
    <xf numFmtId="0" fontId="20" fillId="0" borderId="0" xfId="3" applyFont="1" applyFill="1" applyProtection="1"/>
    <xf numFmtId="0" fontId="22" fillId="0" borderId="0" xfId="0" applyFont="1" applyFill="1" applyBorder="1" applyAlignment="1"/>
    <xf numFmtId="0" fontId="6" fillId="0" borderId="0" xfId="2" applyFont="1" applyFill="1" applyBorder="1"/>
    <xf numFmtId="39" fontId="6" fillId="0" borderId="0" xfId="1" applyNumberFormat="1" applyFont="1" applyFill="1" applyBorder="1" applyAlignment="1" applyProtection="1">
      <alignment horizontal="right"/>
    </xf>
    <xf numFmtId="0" fontId="1" fillId="0" borderId="0" xfId="3" applyFill="1" applyBorder="1"/>
    <xf numFmtId="0" fontId="23" fillId="0" borderId="0" xfId="3" applyFont="1" applyFill="1"/>
    <xf numFmtId="0" fontId="7" fillId="0" borderId="0" xfId="3" applyFont="1" applyFill="1" applyAlignment="1">
      <alignment horizontal="right"/>
    </xf>
    <xf numFmtId="0" fontId="24" fillId="0" borderId="0" xfId="3" applyFont="1" applyFill="1"/>
    <xf numFmtId="0" fontId="8" fillId="0" borderId="2" xfId="3" applyFont="1" applyFill="1" applyBorder="1"/>
    <xf numFmtId="0" fontId="9" fillId="0" borderId="2" xfId="2" applyFont="1" applyFill="1" applyBorder="1" applyAlignment="1">
      <alignment horizontal="center"/>
    </xf>
    <xf numFmtId="43" fontId="1" fillId="0" borderId="0" xfId="3" applyNumberFormat="1" applyFill="1"/>
    <xf numFmtId="0" fontId="9" fillId="0" borderId="0" xfId="3" applyFont="1" applyFill="1" applyAlignment="1">
      <alignment horizontal="left"/>
    </xf>
    <xf numFmtId="0" fontId="9" fillId="0" borderId="9" xfId="3" applyFont="1" applyFill="1" applyBorder="1" applyAlignment="1">
      <alignment horizontal="left" vertical="center" wrapText="1"/>
    </xf>
    <xf numFmtId="165" fontId="5" fillId="0" borderId="0" xfId="1" applyNumberFormat="1" applyFont="1" applyFill="1" applyBorder="1" applyProtection="1">
      <protection locked="0"/>
    </xf>
    <xf numFmtId="167" fontId="5" fillId="0" borderId="0" xfId="1" applyFont="1" applyFill="1" applyBorder="1" applyProtection="1">
      <protection locked="0"/>
    </xf>
    <xf numFmtId="44" fontId="29" fillId="0" borderId="0" xfId="4" applyNumberFormat="1" applyFont="1" applyFill="1" applyBorder="1" applyAlignment="1">
      <alignment horizontal="center" vertical="center" wrapText="1"/>
    </xf>
    <xf numFmtId="0" fontId="33" fillId="0" borderId="0" xfId="3" applyFont="1" applyFill="1" applyBorder="1" applyAlignment="1">
      <alignment horizontal="center"/>
    </xf>
    <xf numFmtId="166" fontId="5" fillId="0" borderId="0" xfId="3" applyNumberFormat="1" applyFont="1" applyFill="1" applyBorder="1" applyProtection="1">
      <protection locked="0"/>
    </xf>
    <xf numFmtId="169" fontId="5" fillId="0" borderId="0" xfId="3" applyNumberFormat="1" applyFont="1" applyFill="1" applyBorder="1" applyProtection="1">
      <protection locked="0"/>
    </xf>
    <xf numFmtId="167" fontId="6" fillId="0" borderId="0" xfId="1" applyFont="1" applyFill="1" applyBorder="1" applyProtection="1"/>
    <xf numFmtId="172" fontId="31" fillId="0" borderId="0" xfId="8" applyNumberFormat="1" applyFont="1" applyFill="1" applyBorder="1" applyProtection="1"/>
    <xf numFmtId="168" fontId="19" fillId="0" borderId="1" xfId="2" applyNumberFormat="1" applyFont="1" applyFill="1" applyBorder="1" applyProtection="1">
      <protection locked="0"/>
    </xf>
    <xf numFmtId="168" fontId="35" fillId="0" borderId="1" xfId="2" applyNumberFormat="1" applyFont="1" applyFill="1" applyBorder="1" applyProtection="1">
      <protection locked="0"/>
    </xf>
    <xf numFmtId="174" fontId="16" fillId="0" borderId="1" xfId="2" applyNumberFormat="1" applyFont="1" applyFill="1" applyBorder="1" applyAlignment="1" applyProtection="1">
      <alignment horizontal="center"/>
      <protection locked="0"/>
    </xf>
    <xf numFmtId="2" fontId="16" fillId="0" borderId="1" xfId="2" applyNumberFormat="1" applyFont="1" applyFill="1" applyBorder="1" applyAlignment="1" applyProtection="1">
      <alignment horizontal="center"/>
      <protection locked="0"/>
    </xf>
    <xf numFmtId="0" fontId="8" fillId="0" borderId="2" xfId="2" applyFont="1" applyFill="1" applyBorder="1" applyAlignment="1">
      <alignment horizontal="centerContinuous"/>
    </xf>
    <xf numFmtId="15" fontId="1" fillId="0" borderId="0" xfId="3" applyNumberFormat="1" applyFill="1" applyBorder="1" applyAlignment="1">
      <alignment horizontal="left"/>
    </xf>
    <xf numFmtId="174" fontId="31" fillId="0" borderId="0" xfId="3" applyNumberFormat="1" applyFont="1" applyFill="1" applyBorder="1" applyProtection="1">
      <protection locked="0"/>
    </xf>
    <xf numFmtId="170" fontId="29" fillId="0" borderId="0" xfId="4" applyNumberFormat="1" applyFont="1" applyFill="1" applyBorder="1" applyProtection="1">
      <protection locked="0"/>
    </xf>
    <xf numFmtId="173" fontId="0" fillId="0" borderId="0" xfId="0" applyNumberFormat="1"/>
    <xf numFmtId="0" fontId="9" fillId="0" borderId="5" xfId="3" applyFont="1" applyFill="1" applyBorder="1"/>
    <xf numFmtId="173" fontId="31" fillId="0" borderId="6" xfId="3" applyNumberFormat="1" applyFont="1" applyFill="1" applyBorder="1" applyAlignment="1" applyProtection="1">
      <alignment horizontal="center"/>
      <protection locked="0"/>
    </xf>
    <xf numFmtId="1" fontId="5" fillId="0" borderId="6" xfId="3" applyNumberFormat="1" applyFont="1" applyFill="1" applyBorder="1" applyAlignment="1" applyProtection="1">
      <alignment horizontal="center"/>
      <protection locked="0"/>
    </xf>
    <xf numFmtId="171" fontId="5" fillId="0" borderId="6" xfId="9" applyNumberFormat="1" applyFont="1" applyFill="1" applyBorder="1" applyAlignment="1" applyProtection="1">
      <alignment horizontal="center"/>
      <protection locked="0"/>
    </xf>
    <xf numFmtId="0" fontId="9" fillId="0" borderId="17" xfId="3" applyFont="1" applyFill="1" applyBorder="1"/>
    <xf numFmtId="0" fontId="15" fillId="0" borderId="0" xfId="0" applyFont="1" applyBorder="1" applyAlignment="1">
      <alignment horizontal="left"/>
    </xf>
    <xf numFmtId="167" fontId="6" fillId="0" borderId="0" xfId="3" applyNumberFormat="1" applyFont="1" applyFill="1" applyBorder="1" applyProtection="1"/>
    <xf numFmtId="0" fontId="1" fillId="0" borderId="11" xfId="3" applyFill="1" applyBorder="1" applyProtection="1"/>
    <xf numFmtId="0" fontId="9" fillId="0" borderId="20" xfId="2" applyFont="1" applyFill="1" applyBorder="1"/>
    <xf numFmtId="0" fontId="9" fillId="0" borderId="21" xfId="3" applyFont="1" applyFill="1" applyBorder="1" applyAlignment="1">
      <alignment horizontal="left" vertical="center" wrapText="1"/>
    </xf>
    <xf numFmtId="0" fontId="8" fillId="0" borderId="0" xfId="3" applyFont="1" applyFill="1" applyBorder="1" applyAlignment="1">
      <alignment horizontal="center"/>
    </xf>
    <xf numFmtId="173" fontId="6" fillId="0" borderId="0" xfId="3" applyNumberFormat="1" applyFont="1" applyFill="1" applyBorder="1" applyAlignment="1" applyProtection="1">
      <alignment horizontal="center"/>
    </xf>
    <xf numFmtId="0" fontId="34" fillId="0" borderId="5" xfId="3" applyFont="1" applyFill="1" applyBorder="1"/>
    <xf numFmtId="0" fontId="8" fillId="0" borderId="12" xfId="3" applyFont="1" applyFill="1" applyBorder="1"/>
    <xf numFmtId="0" fontId="8" fillId="0" borderId="18" xfId="3" applyFont="1" applyFill="1" applyBorder="1"/>
    <xf numFmtId="0" fontId="28" fillId="0" borderId="6" xfId="3" applyFont="1" applyFill="1" applyBorder="1" applyAlignment="1" applyProtection="1">
      <alignment horizontal="center" vertical="center" wrapText="1"/>
      <protection locked="0"/>
    </xf>
    <xf numFmtId="173" fontId="28" fillId="0" borderId="6" xfId="4" applyNumberFormat="1" applyFont="1" applyFill="1" applyBorder="1" applyAlignment="1" applyProtection="1">
      <alignment horizontal="center" vertical="center" wrapText="1"/>
      <protection locked="0"/>
    </xf>
    <xf numFmtId="174" fontId="31" fillId="0" borderId="10" xfId="8" applyNumberFormat="1" applyFont="1" applyFill="1" applyBorder="1" applyAlignment="1" applyProtection="1">
      <alignment horizontal="center" vertical="center" wrapText="1"/>
      <protection locked="0"/>
    </xf>
    <xf numFmtId="174" fontId="31" fillId="0" borderId="10" xfId="4" applyNumberFormat="1" applyFont="1" applyFill="1" applyBorder="1" applyAlignment="1" applyProtection="1">
      <alignment horizontal="center" vertical="center" wrapText="1"/>
      <protection locked="0"/>
    </xf>
    <xf numFmtId="171" fontId="28" fillId="0" borderId="6" xfId="3" applyNumberFormat="1" applyFont="1" applyFill="1" applyBorder="1" applyAlignment="1" applyProtection="1">
      <alignment horizontal="center" vertical="center" wrapText="1"/>
      <protection locked="0"/>
    </xf>
    <xf numFmtId="171" fontId="31" fillId="0" borderId="6" xfId="9" applyNumberFormat="1" applyFont="1" applyFill="1" applyBorder="1" applyAlignment="1" applyProtection="1">
      <alignment horizontal="center" vertical="center" wrapText="1"/>
      <protection locked="0"/>
    </xf>
    <xf numFmtId="171" fontId="31" fillId="0" borderId="6" xfId="3" applyNumberFormat="1" applyFont="1" applyFill="1" applyBorder="1" applyAlignment="1" applyProtection="1">
      <alignment horizontal="center" vertical="center" wrapText="1"/>
      <protection locked="0"/>
    </xf>
    <xf numFmtId="174" fontId="31" fillId="0" borderId="6" xfId="4" applyNumberFormat="1" applyFont="1" applyFill="1" applyBorder="1" applyAlignment="1" applyProtection="1">
      <alignment horizontal="center"/>
      <protection locked="0"/>
    </xf>
    <xf numFmtId="0" fontId="8" fillId="0" borderId="0" xfId="0" applyNumberFormat="1" applyFont="1" applyFill="1"/>
    <xf numFmtId="0" fontId="9" fillId="0" borderId="5" xfId="3" applyNumberFormat="1" applyFont="1" applyFill="1" applyBorder="1" applyAlignment="1">
      <alignment horizontal="left" vertical="center" wrapText="1"/>
    </xf>
    <xf numFmtId="0" fontId="8" fillId="0" borderId="5" xfId="3" applyNumberFormat="1" applyFont="1" applyFill="1" applyBorder="1" applyAlignment="1">
      <alignment horizontal="left" vertical="center" wrapText="1"/>
    </xf>
    <xf numFmtId="0" fontId="9" fillId="0" borderId="5" xfId="3" applyNumberFormat="1" applyFont="1" applyFill="1" applyBorder="1"/>
    <xf numFmtId="0" fontId="9" fillId="0" borderId="5" xfId="3" applyNumberFormat="1" applyFont="1" applyFill="1" applyBorder="1" applyAlignment="1">
      <alignment horizontal="center" vertical="center" wrapText="1"/>
    </xf>
    <xf numFmtId="0" fontId="9" fillId="0" borderId="7" xfId="3" applyNumberFormat="1" applyFont="1" applyFill="1" applyBorder="1"/>
    <xf numFmtId="0" fontId="14" fillId="0" borderId="1" xfId="3" applyNumberFormat="1" applyFont="1" applyFill="1" applyBorder="1"/>
    <xf numFmtId="0" fontId="31" fillId="0" borderId="0" xfId="0" applyFont="1" applyFill="1" applyAlignment="1" applyProtection="1">
      <alignment horizontal="center"/>
      <protection locked="0"/>
    </xf>
    <xf numFmtId="167" fontId="5" fillId="0" borderId="0" xfId="1" applyFont="1" applyFill="1" applyBorder="1" applyProtection="1"/>
    <xf numFmtId="0" fontId="8" fillId="0" borderId="0" xfId="0" applyFont="1" applyFill="1" applyAlignment="1">
      <alignment horizontal="left"/>
    </xf>
    <xf numFmtId="0" fontId="21" fillId="0" borderId="0" xfId="3" applyNumberFormat="1" applyFont="1" applyFill="1" applyBorder="1" applyAlignment="1" applyProtection="1">
      <alignment horizontal="center" vertical="top" wrapText="1"/>
    </xf>
    <xf numFmtId="173" fontId="29" fillId="0" borderId="0" xfId="3" applyNumberFormat="1" applyFont="1" applyFill="1" applyAlignment="1">
      <alignment horizontal="left" vertical="center"/>
    </xf>
    <xf numFmtId="1" fontId="31" fillId="0" borderId="24" xfId="3" applyNumberFormat="1" applyFont="1" applyFill="1" applyBorder="1" applyAlignment="1" applyProtection="1">
      <alignment horizontal="center"/>
      <protection locked="0"/>
    </xf>
    <xf numFmtId="172" fontId="31" fillId="0" borderId="25" xfId="8" applyNumberFormat="1" applyFont="1" applyFill="1" applyBorder="1" applyProtection="1">
      <protection locked="0"/>
    </xf>
    <xf numFmtId="2" fontId="29" fillId="0" borderId="0" xfId="3" applyNumberFormat="1" applyFont="1" applyFill="1" applyAlignment="1">
      <alignment horizontal="left" vertical="center" wrapText="1"/>
    </xf>
    <xf numFmtId="0" fontId="8" fillId="0" borderId="12" xfId="3" applyFont="1" applyFill="1" applyBorder="1" applyAlignment="1">
      <alignment horizontal="left" vertical="center" wrapText="1"/>
    </xf>
    <xf numFmtId="0" fontId="8" fillId="0" borderId="12" xfId="0" applyFont="1" applyBorder="1" applyAlignment="1"/>
    <xf numFmtId="0" fontId="8" fillId="0" borderId="0" xfId="3" applyFont="1" applyFill="1" applyBorder="1" applyAlignment="1">
      <alignment horizontal="left" vertical="center" wrapText="1"/>
    </xf>
    <xf numFmtId="0" fontId="29" fillId="0" borderId="0"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21" fillId="0" borderId="11" xfId="3" applyNumberFormat="1" applyFont="1" applyFill="1" applyBorder="1" applyAlignment="1" applyProtection="1">
      <alignment horizontal="center" vertical="top" wrapText="1"/>
    </xf>
    <xf numFmtId="0" fontId="17" fillId="0" borderId="0" xfId="2" applyNumberFormat="1" applyFont="1" applyFill="1" applyAlignment="1"/>
    <xf numFmtId="172" fontId="31" fillId="0" borderId="0" xfId="8" applyNumberFormat="1" applyFont="1" applyFill="1" applyBorder="1" applyProtection="1">
      <protection locked="0"/>
    </xf>
    <xf numFmtId="170" fontId="11" fillId="0" borderId="0" xfId="4" applyNumberFormat="1" applyFont="1" applyFill="1" applyBorder="1" applyAlignment="1" applyProtection="1">
      <alignment horizontal="center"/>
    </xf>
    <xf numFmtId="10" fontId="28" fillId="0" borderId="6" xfId="3" applyNumberFormat="1" applyFont="1" applyFill="1" applyBorder="1" applyAlignment="1" applyProtection="1">
      <alignment horizontal="center" vertical="center" wrapText="1"/>
      <protection locked="0"/>
    </xf>
    <xf numFmtId="174" fontId="31" fillId="0" borderId="6" xfId="4" applyNumberFormat="1" applyFont="1" applyFill="1" applyBorder="1" applyAlignment="1" applyProtection="1">
      <alignment horizontal="center" vertical="center" wrapText="1"/>
      <protection locked="0"/>
    </xf>
    <xf numFmtId="175" fontId="0" fillId="0" borderId="0" xfId="0" applyNumberFormat="1"/>
    <xf numFmtId="1" fontId="31" fillId="0" borderId="6" xfId="8" applyNumberFormat="1" applyFont="1" applyFill="1" applyBorder="1" applyAlignment="1" applyProtection="1">
      <alignment horizontal="center" vertical="center" wrapText="1"/>
      <protection locked="0"/>
    </xf>
    <xf numFmtId="0" fontId="37" fillId="0" borderId="0" xfId="0" applyNumberFormat="1" applyFont="1" applyFill="1" applyAlignment="1">
      <alignment horizontal="left" vertical="top"/>
    </xf>
    <xf numFmtId="0" fontId="9" fillId="2" borderId="7" xfId="3" applyFont="1" applyFill="1" applyBorder="1" applyAlignment="1">
      <alignment horizontal="center" vertical="center" wrapText="1"/>
    </xf>
    <xf numFmtId="0" fontId="34" fillId="2" borderId="5" xfId="3" applyNumberFormat="1" applyFont="1" applyFill="1" applyBorder="1"/>
    <xf numFmtId="0" fontId="34" fillId="2" borderId="9" xfId="3" applyNumberFormat="1" applyFont="1" applyFill="1" applyBorder="1"/>
    <xf numFmtId="0" fontId="10" fillId="2" borderId="7" xfId="3" applyFont="1" applyFill="1" applyBorder="1"/>
    <xf numFmtId="169" fontId="8" fillId="0" borderId="0" xfId="3" applyNumberFormat="1" applyFont="1" applyFill="1" applyAlignment="1">
      <alignment horizontal="center" vertical="center" wrapText="1"/>
    </xf>
    <xf numFmtId="173" fontId="8" fillId="0" borderId="0" xfId="3" applyNumberFormat="1" applyFont="1" applyFill="1" applyAlignment="1">
      <alignment horizontal="center" vertical="center" wrapText="1"/>
    </xf>
    <xf numFmtId="1" fontId="8" fillId="0" borderId="0" xfId="3" applyNumberFormat="1" applyFont="1" applyFill="1" applyAlignment="1">
      <alignment vertical="center"/>
    </xf>
    <xf numFmtId="170" fontId="7" fillId="0" borderId="0" xfId="3" applyNumberFormat="1" applyFont="1" applyFill="1"/>
    <xf numFmtId="0" fontId="8" fillId="0" borderId="1" xfId="3" applyFont="1" applyFill="1" applyBorder="1" applyAlignment="1">
      <alignment horizontal="center"/>
    </xf>
    <xf numFmtId="2" fontId="33" fillId="0" borderId="6" xfId="3" applyNumberFormat="1" applyFont="1" applyFill="1" applyBorder="1" applyAlignment="1">
      <alignment horizontal="center" vertical="center" wrapText="1"/>
    </xf>
    <xf numFmtId="0" fontId="33" fillId="0" borderId="6" xfId="3" applyFont="1" applyFill="1" applyBorder="1" applyAlignment="1">
      <alignment horizontal="center" vertical="center" wrapText="1"/>
    </xf>
    <xf numFmtId="1" fontId="33" fillId="0" borderId="10" xfId="8" applyNumberFormat="1" applyFont="1" applyFill="1" applyBorder="1" applyAlignment="1">
      <alignment horizontal="center" vertical="center" wrapText="1"/>
    </xf>
    <xf numFmtId="174" fontId="33" fillId="0" borderId="6" xfId="3" applyNumberFormat="1" applyFont="1" applyFill="1" applyBorder="1" applyAlignment="1">
      <alignment horizontal="center" vertical="center" wrapText="1"/>
    </xf>
    <xf numFmtId="1" fontId="33" fillId="0" borderId="8" xfId="4" applyNumberFormat="1" applyFont="1" applyFill="1" applyBorder="1" applyAlignment="1">
      <alignment horizontal="center" vertical="center"/>
    </xf>
    <xf numFmtId="10" fontId="33" fillId="0" borderId="18" xfId="0" applyNumberFormat="1" applyFont="1" applyBorder="1" applyAlignment="1">
      <alignment horizontal="center"/>
    </xf>
    <xf numFmtId="173" fontId="33" fillId="0" borderId="6" xfId="4" applyNumberFormat="1" applyFont="1" applyFill="1" applyBorder="1" applyAlignment="1">
      <alignment horizontal="center" vertical="center" wrapText="1"/>
    </xf>
    <xf numFmtId="176" fontId="33" fillId="0" borderId="6" xfId="8" applyNumberFormat="1" applyFont="1" applyFill="1" applyBorder="1" applyAlignment="1">
      <alignment horizontal="center" vertical="center" wrapText="1"/>
    </xf>
    <xf numFmtId="44" fontId="33" fillId="0" borderId="6" xfId="3" applyNumberFormat="1" applyFont="1" applyFill="1" applyBorder="1" applyAlignment="1">
      <alignment vertical="center"/>
    </xf>
    <xf numFmtId="173" fontId="33" fillId="0" borderId="0" xfId="3" applyNumberFormat="1" applyFont="1" applyFill="1" applyAlignment="1">
      <alignment horizontal="left" vertical="center"/>
    </xf>
    <xf numFmtId="43" fontId="33" fillId="0" borderId="25" xfId="8" applyFont="1" applyFill="1" applyBorder="1" applyProtection="1"/>
    <xf numFmtId="0" fontId="33" fillId="0" borderId="0" xfId="3" applyFont="1" applyFill="1" applyAlignment="1">
      <alignment vertical="center"/>
    </xf>
    <xf numFmtId="174" fontId="33" fillId="0" borderId="6" xfId="4" applyNumberFormat="1" applyFont="1" applyFill="1" applyBorder="1" applyAlignment="1" applyProtection="1">
      <alignment horizontal="center"/>
    </xf>
    <xf numFmtId="1" fontId="33" fillId="0" borderId="6" xfId="3" applyNumberFormat="1" applyFont="1" applyFill="1" applyBorder="1" applyAlignment="1" applyProtection="1">
      <alignment horizontal="center"/>
    </xf>
    <xf numFmtId="2" fontId="33" fillId="0" borderId="6" xfId="3" applyNumberFormat="1" applyFont="1" applyFill="1" applyBorder="1" applyAlignment="1" applyProtection="1">
      <alignment horizontal="center"/>
    </xf>
    <xf numFmtId="173" fontId="33" fillId="0" borderId="6" xfId="4" applyNumberFormat="1" applyFont="1" applyFill="1" applyBorder="1" applyAlignment="1" applyProtection="1">
      <alignment horizontal="center"/>
    </xf>
    <xf numFmtId="0" fontId="33" fillId="0" borderId="0" xfId="3" applyFont="1" applyFill="1" applyBorder="1" applyProtection="1"/>
    <xf numFmtId="0" fontId="38" fillId="0" borderId="15" xfId="3" applyFont="1" applyFill="1" applyBorder="1" applyProtection="1"/>
    <xf numFmtId="44" fontId="33" fillId="0" borderId="16" xfId="4" applyFont="1" applyFill="1" applyBorder="1" applyProtection="1"/>
    <xf numFmtId="173" fontId="33" fillId="0" borderId="8" xfId="4" applyNumberFormat="1" applyFont="1" applyFill="1" applyBorder="1" applyAlignment="1" applyProtection="1">
      <alignment horizontal="center"/>
    </xf>
    <xf numFmtId="170" fontId="33" fillId="0" borderId="1" xfId="4" applyNumberFormat="1" applyFont="1" applyFill="1" applyBorder="1"/>
    <xf numFmtId="170" fontId="39" fillId="0" borderId="1" xfId="4" applyNumberFormat="1" applyFont="1" applyFill="1" applyBorder="1"/>
    <xf numFmtId="174" fontId="39" fillId="0" borderId="1" xfId="2" applyNumberFormat="1" applyFont="1" applyFill="1" applyBorder="1" applyAlignment="1" applyProtection="1">
      <alignment horizontal="center"/>
    </xf>
    <xf numFmtId="2" fontId="39" fillId="0" borderId="1" xfId="2" applyNumberFormat="1" applyFont="1" applyFill="1" applyBorder="1" applyAlignment="1" applyProtection="1">
      <alignment horizontal="center"/>
    </xf>
    <xf numFmtId="174" fontId="33" fillId="0" borderId="1" xfId="3" applyNumberFormat="1" applyFont="1" applyFill="1" applyBorder="1" applyProtection="1"/>
    <xf numFmtId="174" fontId="39" fillId="0" borderId="1" xfId="2" applyNumberFormat="1" applyFont="1" applyFill="1" applyBorder="1" applyProtection="1"/>
    <xf numFmtId="173" fontId="33" fillId="0" borderId="1" xfId="3" applyNumberFormat="1" applyFont="1" applyFill="1" applyBorder="1" applyAlignment="1" applyProtection="1">
      <alignment horizontal="center"/>
    </xf>
    <xf numFmtId="173" fontId="39" fillId="0" borderId="1" xfId="3" applyNumberFormat="1" applyFont="1" applyFill="1" applyBorder="1" applyAlignment="1" applyProtection="1">
      <alignment horizontal="center"/>
    </xf>
    <xf numFmtId="39" fontId="33" fillId="0" borderId="1" xfId="1" applyNumberFormat="1" applyFont="1" applyFill="1" applyBorder="1" applyAlignment="1" applyProtection="1">
      <alignment horizontal="right"/>
    </xf>
    <xf numFmtId="10" fontId="33" fillId="0" borderId="1" xfId="3" applyNumberFormat="1" applyFont="1" applyFill="1" applyBorder="1" applyAlignment="1" applyProtection="1">
      <alignment horizontal="center"/>
    </xf>
    <xf numFmtId="165" fontId="33" fillId="0" borderId="1" xfId="3" applyNumberFormat="1" applyFont="1" applyFill="1" applyBorder="1" applyProtection="1"/>
    <xf numFmtId="1" fontId="33" fillId="0" borderId="8" xfId="3" applyNumberFormat="1" applyFont="1" applyFill="1" applyBorder="1" applyAlignment="1">
      <alignment vertical="center"/>
    </xf>
    <xf numFmtId="177" fontId="31" fillId="0" borderId="0" xfId="0" applyNumberFormat="1" applyFont="1" applyFill="1" applyAlignment="1" applyProtection="1">
      <alignment horizontal="center"/>
      <protection locked="0"/>
    </xf>
    <xf numFmtId="177" fontId="33" fillId="0" borderId="6" xfId="3" applyNumberFormat="1" applyFont="1" applyFill="1" applyBorder="1" applyAlignment="1">
      <alignment horizontal="center" vertical="center" wrapText="1"/>
    </xf>
    <xf numFmtId="6" fontId="33" fillId="0" borderId="6" xfId="4" applyNumberFormat="1" applyFont="1" applyFill="1" applyBorder="1" applyAlignment="1">
      <alignment horizontal="center" vertical="center" wrapText="1"/>
    </xf>
    <xf numFmtId="6" fontId="33" fillId="0" borderId="6" xfId="3" applyNumberFormat="1" applyFont="1" applyFill="1" applyBorder="1" applyAlignment="1">
      <alignment horizontal="center" vertical="center" wrapText="1"/>
    </xf>
    <xf numFmtId="6" fontId="33" fillId="2" borderId="8" xfId="4" applyNumberFormat="1" applyFont="1" applyFill="1" applyBorder="1" applyAlignment="1">
      <alignment horizontal="center" vertical="center" wrapText="1"/>
    </xf>
    <xf numFmtId="177" fontId="33" fillId="0" borderId="4" xfId="3" applyNumberFormat="1" applyFont="1" applyFill="1" applyBorder="1" applyAlignment="1">
      <alignment horizontal="center" vertical="center" wrapText="1"/>
    </xf>
    <xf numFmtId="40" fontId="40" fillId="2" borderId="8" xfId="4" applyNumberFormat="1" applyFont="1" applyFill="1" applyBorder="1" applyAlignment="1" applyProtection="1">
      <alignment horizontal="center"/>
    </xf>
    <xf numFmtId="38" fontId="33" fillId="0" borderId="6" xfId="1" applyNumberFormat="1" applyFont="1" applyFill="1" applyBorder="1" applyAlignment="1" applyProtection="1">
      <alignment horizontal="center"/>
    </xf>
    <xf numFmtId="38" fontId="33" fillId="2" borderId="6" xfId="1" applyNumberFormat="1" applyFont="1" applyFill="1" applyBorder="1" applyAlignment="1" applyProtection="1">
      <alignment horizontal="center"/>
    </xf>
    <xf numFmtId="38" fontId="33" fillId="2" borderId="10" xfId="1" applyNumberFormat="1" applyFont="1" applyFill="1" applyBorder="1" applyAlignment="1" applyProtection="1">
      <alignment horizontal="center"/>
    </xf>
    <xf numFmtId="0" fontId="8" fillId="0" borderId="0" xfId="3" applyFont="1" applyFill="1" applyAlignment="1">
      <alignment horizontal="center"/>
    </xf>
    <xf numFmtId="1" fontId="33" fillId="0" borderId="6" xfId="3" applyNumberFormat="1" applyFont="1" applyFill="1" applyBorder="1" applyAlignment="1">
      <alignment horizontal="center" vertical="center"/>
    </xf>
    <xf numFmtId="0" fontId="33" fillId="0" borderId="6" xfId="3" applyFont="1" applyFill="1" applyBorder="1" applyAlignment="1">
      <alignment horizontal="center" vertical="center"/>
    </xf>
    <xf numFmtId="2" fontId="33" fillId="0" borderId="6" xfId="3" applyNumberFormat="1" applyFont="1" applyFill="1" applyBorder="1" applyAlignment="1">
      <alignment horizontal="center" vertical="center"/>
    </xf>
    <xf numFmtId="1" fontId="33" fillId="0" borderId="8" xfId="3" applyNumberFormat="1" applyFont="1" applyFill="1" applyBorder="1" applyAlignment="1">
      <alignment horizontal="center" vertical="center" wrapText="1"/>
    </xf>
    <xf numFmtId="1" fontId="33" fillId="0" borderId="6" xfId="3" applyNumberFormat="1" applyFont="1" applyFill="1" applyBorder="1" applyAlignment="1">
      <alignment horizontal="center" vertical="center" wrapText="1"/>
    </xf>
    <xf numFmtId="0" fontId="26" fillId="0" borderId="0" xfId="3" applyFont="1" applyFill="1"/>
    <xf numFmtId="0" fontId="8" fillId="0" borderId="0" xfId="3" applyFont="1" applyFill="1" applyAlignment="1">
      <alignment horizontal="left"/>
    </xf>
    <xf numFmtId="0" fontId="21" fillId="0" borderId="11" xfId="3" applyNumberFormat="1" applyFont="1" applyFill="1" applyBorder="1" applyAlignment="1" applyProtection="1">
      <alignment horizontal="center" vertical="top" wrapText="1"/>
    </xf>
    <xf numFmtId="0" fontId="21" fillId="0" borderId="0" xfId="3" applyNumberFormat="1" applyFont="1" applyFill="1" applyBorder="1" applyAlignment="1" applyProtection="1">
      <alignment horizontal="center" vertical="top" wrapText="1"/>
    </xf>
    <xf numFmtId="0" fontId="15" fillId="0" borderId="13" xfId="0" applyNumberFormat="1" applyFont="1" applyBorder="1" applyAlignment="1">
      <alignment horizontal="left"/>
    </xf>
    <xf numFmtId="0" fontId="15" fillId="0" borderId="14" xfId="0" applyFont="1" applyBorder="1" applyAlignment="1">
      <alignment horizontal="left"/>
    </xf>
    <xf numFmtId="0" fontId="33" fillId="0" borderId="13" xfId="3" applyFont="1" applyFill="1" applyBorder="1" applyAlignment="1">
      <alignment horizontal="center"/>
    </xf>
    <xf numFmtId="0" fontId="33" fillId="0" borderId="14" xfId="3" applyFont="1" applyFill="1" applyBorder="1" applyAlignment="1">
      <alignment horizontal="center"/>
    </xf>
    <xf numFmtId="0" fontId="23" fillId="0" borderId="19" xfId="3" applyNumberFormat="1" applyFont="1" applyFill="1" applyBorder="1" applyAlignment="1">
      <alignment horizontal="left" vertical="center" wrapText="1"/>
    </xf>
    <xf numFmtId="0" fontId="23" fillId="0" borderId="19" xfId="3" applyFont="1" applyFill="1" applyBorder="1" applyAlignment="1">
      <alignment horizontal="left" vertical="center" wrapText="1"/>
    </xf>
    <xf numFmtId="0" fontId="3" fillId="0" borderId="0" xfId="3" applyNumberFormat="1" applyFont="1" applyFill="1" applyAlignment="1">
      <alignment horizontal="center" wrapText="1"/>
    </xf>
    <xf numFmtId="0" fontId="3" fillId="0" borderId="0" xfId="3" applyFont="1" applyFill="1" applyAlignment="1">
      <alignment horizontal="center" wrapText="1"/>
    </xf>
    <xf numFmtId="0" fontId="27" fillId="0" borderId="0" xfId="3" applyFont="1" applyFill="1" applyAlignment="1">
      <alignment horizontal="left" wrapText="1"/>
    </xf>
    <xf numFmtId="0" fontId="26" fillId="0" borderId="22" xfId="3" applyFont="1" applyFill="1" applyBorder="1" applyAlignment="1">
      <alignment horizontal="left" vertical="center" wrapText="1"/>
    </xf>
    <xf numFmtId="0" fontId="26" fillId="0" borderId="23" xfId="3" applyFont="1" applyFill="1" applyBorder="1" applyAlignment="1">
      <alignment horizontal="left" vertical="center" wrapText="1"/>
    </xf>
    <xf numFmtId="0" fontId="15" fillId="0" borderId="22" xfId="3" applyNumberFormat="1" applyFont="1" applyFill="1" applyBorder="1" applyAlignment="1">
      <alignment horizontal="left" vertical="center" wrapText="1"/>
    </xf>
    <xf numFmtId="0" fontId="15" fillId="0" borderId="23" xfId="3" applyFont="1" applyFill="1" applyBorder="1" applyAlignment="1">
      <alignment horizontal="left" vertical="center" wrapText="1"/>
    </xf>
    <xf numFmtId="0" fontId="15" fillId="0" borderId="2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9" fillId="0" borderId="13" xfId="3" applyFont="1" applyFill="1" applyBorder="1" applyAlignment="1">
      <alignment horizontal="center" vertical="center" wrapText="1"/>
    </xf>
    <xf numFmtId="0" fontId="9" fillId="0" borderId="14" xfId="3" applyFont="1" applyFill="1" applyBorder="1" applyAlignment="1">
      <alignment horizontal="center" vertical="center" wrapText="1"/>
    </xf>
    <xf numFmtId="0" fontId="8" fillId="0" borderId="0" xfId="0" applyNumberFormat="1" applyFont="1" applyFill="1" applyAlignment="1">
      <alignment horizontal="left"/>
    </xf>
  </cellXfs>
  <cellStyles count="10">
    <cellStyle name="Currency_BeefProd1" xfId="1"/>
    <cellStyle name="Milliers" xfId="8" builtinId="3"/>
    <cellStyle name="Monétaire" xfId="4" builtinId="4"/>
    <cellStyle name="Monétaire 2" xfId="7"/>
    <cellStyle name="Normal" xfId="0" builtinId="0"/>
    <cellStyle name="Normal 2" xfId="5"/>
    <cellStyle name="Normal_calffeed" xfId="2"/>
    <cellStyle name="Normal_Calfpro" xfId="3"/>
    <cellStyle name="Pourcentage" xfId="9" builtinId="5"/>
    <cellStyle name="Pourcentage 2" xfId="6"/>
  </cellStyles>
  <dxfs count="0"/>
  <tableStyles count="0" defaultTableStyle="TableStyleMedium9" defaultPivotStyle="PivotStyleLight16"/>
  <colors>
    <mruColors>
      <color rgb="FF0053CC"/>
      <color rgb="FFFFFF99"/>
      <color rgb="FFF2E4A8"/>
      <color rgb="FFECD884"/>
      <color rgb="FFE8D06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34637</xdr:colOff>
      <xdr:row>0</xdr:row>
      <xdr:rowOff>8657</xdr:rowOff>
    </xdr:from>
    <xdr:to>
      <xdr:col>6</xdr:col>
      <xdr:colOff>701386</xdr:colOff>
      <xdr:row>91</xdr:row>
      <xdr:rowOff>103909</xdr:rowOff>
    </xdr:to>
    <xdr:sp macro="" textlink="">
      <xdr:nvSpPr>
        <xdr:cNvPr id="2" name="ZoneTexte 1"/>
        <xdr:cNvSpPr txBox="1"/>
      </xdr:nvSpPr>
      <xdr:spPr>
        <a:xfrm>
          <a:off x="34637" y="8657"/>
          <a:ext cx="5405004" cy="15224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CA" sz="1600" b="1">
              <a:solidFill>
                <a:schemeClr val="dk1"/>
              </a:solidFill>
              <a:latin typeface="+mn-lt"/>
              <a:ea typeface="+mn-ea"/>
              <a:cs typeface="+mn-cs"/>
            </a:rPr>
            <a:t>Fonctionnement</a:t>
          </a:r>
          <a:endParaRPr lang="fr-CA" sz="1600">
            <a:solidFill>
              <a:schemeClr val="dk1"/>
            </a:solidFill>
            <a:latin typeface="+mn-lt"/>
            <a:ea typeface="+mn-ea"/>
            <a:cs typeface="+mn-cs"/>
          </a:endParaRPr>
        </a:p>
        <a:p>
          <a:r>
            <a:rPr lang="fr-CA" sz="1100" b="1">
              <a:solidFill>
                <a:schemeClr val="dk1"/>
              </a:solidFill>
              <a:latin typeface="+mn-lt"/>
              <a:ea typeface="+mn-ea"/>
              <a:cs typeface="+mn-cs"/>
            </a:rPr>
            <a:t>Répondre à la question:#1:  </a:t>
          </a:r>
          <a:r>
            <a:rPr lang="fr-CA" sz="1100">
              <a:solidFill>
                <a:schemeClr val="dk1"/>
              </a:solidFill>
              <a:latin typeface="+mn-lt"/>
              <a:ea typeface="+mn-ea"/>
              <a:cs typeface="+mn-cs"/>
            </a:rPr>
            <a:t>Est-ce que j'ai de la place pour élever mes taures?</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Répondre à la question #2: </a:t>
          </a:r>
          <a:r>
            <a:rPr lang="fr-CA" sz="1100">
              <a:solidFill>
                <a:schemeClr val="dk1"/>
              </a:solidFill>
              <a:latin typeface="+mn-lt"/>
              <a:ea typeface="+mn-ea"/>
              <a:cs typeface="+mn-cs"/>
            </a:rPr>
            <a:t>De combien de vaches dois-je diminuer mon troupeau afin de pouvoir faire l'élevage de mes taures? </a:t>
          </a:r>
        </a:p>
        <a:p>
          <a:r>
            <a:rPr lang="fr-CA" sz="1100">
              <a:solidFill>
                <a:schemeClr val="dk1"/>
              </a:solidFill>
              <a:latin typeface="+mn-lt"/>
              <a:ea typeface="+mn-ea"/>
              <a:cs typeface="+mn-cs"/>
            </a:rPr>
            <a:t>Ou</a:t>
          </a:r>
        </a:p>
        <a:p>
          <a:r>
            <a:rPr lang="fr-CA" sz="1100">
              <a:solidFill>
                <a:schemeClr val="dk1"/>
              </a:solidFill>
              <a:latin typeface="+mn-lt"/>
              <a:ea typeface="+mn-ea"/>
              <a:cs typeface="+mn-cs"/>
            </a:rPr>
            <a:t>De combien de vaches je peux augmenter si je décide d'acheter mes taures?</a:t>
          </a:r>
        </a:p>
        <a:p>
          <a:endParaRPr lang="fr-CA" sz="1100">
            <a:solidFill>
              <a:schemeClr val="dk1"/>
            </a:solidFill>
            <a:latin typeface="+mn-lt"/>
            <a:ea typeface="+mn-ea"/>
            <a:cs typeface="+mn-cs"/>
          </a:endParaRPr>
        </a:p>
        <a:p>
          <a:endParaRPr lang="fr-CA" sz="1100">
            <a:solidFill>
              <a:schemeClr val="dk1"/>
            </a:solidFill>
            <a:latin typeface="+mn-lt"/>
            <a:ea typeface="+mn-ea"/>
            <a:cs typeface="+mn-cs"/>
          </a:endParaRPr>
        </a:p>
        <a:p>
          <a:r>
            <a:rPr lang="fr-CA" sz="1100" b="1">
              <a:solidFill>
                <a:schemeClr val="dk1"/>
              </a:solidFill>
              <a:latin typeface="+mn-lt"/>
              <a:ea typeface="+mn-ea"/>
              <a:cs typeface="+mn-cs"/>
            </a:rPr>
            <a:t>Dans le tableau 3 :  </a:t>
          </a:r>
          <a:r>
            <a:rPr lang="fr-CA" sz="1100">
              <a:solidFill>
                <a:schemeClr val="dk1"/>
              </a:solidFill>
              <a:latin typeface="+mn-lt"/>
              <a:ea typeface="+mn-ea"/>
              <a:cs typeface="+mn-cs"/>
            </a:rPr>
            <a:t>Complétez les informations techniques :  Structure de la ferme actuelle</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Prix de vente:  </a:t>
          </a:r>
          <a:r>
            <a:rPr lang="fr-CA" sz="1100">
              <a:solidFill>
                <a:schemeClr val="dk1"/>
              </a:solidFill>
              <a:latin typeface="+mn-lt"/>
              <a:ea typeface="+mn-ea"/>
              <a:cs typeface="+mn-cs"/>
            </a:rPr>
            <a:t>Prix moyen de vente (vous pouvez utiliser celui de la FADQ)</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ASRA:   </a:t>
          </a:r>
          <a:r>
            <a:rPr lang="fr-CA" sz="1100">
              <a:solidFill>
                <a:schemeClr val="dk1"/>
              </a:solidFill>
              <a:latin typeface="+mn-lt"/>
              <a:ea typeface="+mn-ea"/>
              <a:cs typeface="+mn-cs"/>
            </a:rPr>
            <a:t>Prendre la dernière mise à jour de la FADQ</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Frais alimentation/vache:  </a:t>
          </a:r>
          <a:r>
            <a:rPr lang="fr-CA" sz="1100">
              <a:solidFill>
                <a:schemeClr val="dk1"/>
              </a:solidFill>
              <a:latin typeface="+mn-lt"/>
              <a:ea typeface="+mn-ea"/>
              <a:cs typeface="+mn-cs"/>
            </a:rPr>
            <a:t>Est une estimation de la consommation d'une vache moyenne de l'entreprise.  (S'ajuste avec l'information inscrite au table #8.)</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Autres charges: </a:t>
          </a:r>
          <a:r>
            <a:rPr lang="fr-CA" sz="1100">
              <a:solidFill>
                <a:schemeClr val="dk1"/>
              </a:solidFill>
              <a:latin typeface="+mn-lt"/>
              <a:ea typeface="+mn-ea"/>
              <a:cs typeface="+mn-cs"/>
            </a:rPr>
            <a:t>Comprend le travail, la litière , le fumier, l'entretien et les autres charges directes pour une année complète. </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Dans le tableau 4 : </a:t>
          </a:r>
          <a:r>
            <a:rPr lang="fr-CA" sz="1100">
              <a:solidFill>
                <a:schemeClr val="dk1"/>
              </a:solidFill>
              <a:latin typeface="+mn-lt"/>
              <a:ea typeface="+mn-ea"/>
              <a:cs typeface="+mn-cs"/>
            </a:rPr>
            <a:t>Complétez les informations:  Impact de produire une taure</a:t>
          </a:r>
        </a:p>
        <a:p>
          <a:r>
            <a:rPr lang="fr-CA" sz="1100">
              <a:solidFill>
                <a:schemeClr val="dk1"/>
              </a:solidFill>
              <a:latin typeface="+mn-lt"/>
              <a:ea typeface="+mn-ea"/>
              <a:cs typeface="+mn-cs"/>
            </a:rPr>
            <a:t>Dans certains cas, il peut y avoir des avantages techniques de produire ses propres taures et dans d'autres cas, c'est désaventageux.  Évaluez l'impact potentiel dans votre entreprise.</a:t>
          </a:r>
        </a:p>
        <a:p>
          <a:endParaRPr lang="fr-CA" sz="1100">
            <a:solidFill>
              <a:schemeClr val="dk1"/>
            </a:solidFill>
            <a:latin typeface="+mn-lt"/>
            <a:ea typeface="+mn-ea"/>
            <a:cs typeface="+mn-cs"/>
          </a:endParaRPr>
        </a:p>
        <a:p>
          <a:r>
            <a:rPr lang="fr-CA" sz="1100" b="1" u="sng">
              <a:solidFill>
                <a:schemeClr val="dk1"/>
              </a:solidFill>
              <a:latin typeface="+mn-lt"/>
              <a:ea typeface="+mn-ea"/>
              <a:cs typeface="+mn-cs"/>
            </a:rPr>
            <a:t>Attention: </a:t>
          </a:r>
          <a:r>
            <a:rPr lang="fr-CA" sz="1100">
              <a:solidFill>
                <a:schemeClr val="dk1"/>
              </a:solidFill>
              <a:latin typeface="+mn-lt"/>
              <a:ea typeface="+mn-ea"/>
              <a:cs typeface="+mn-cs"/>
            </a:rPr>
            <a:t>   Il faut inscrire l'impact moyen sur le troupeau. Par exemple ,l'amélioration du GMQ va se faire  uniqument sur les nouveaux animaux et non pas sur l'ensemble du troupeau. Si j'ai un troupeau de 100 vaches avec un GMQ de 2.15, je réforme 15 vaches et que l'amélioration du GMQ présumé est de 2.25, l'amélioration  à  inscrire dans le tableau ne sera pas de 4.6%, mais plutôt un GMQ de 2.165 soit un amélioration de 0.7%. J'augmente donc le GMQ uniquement sur les nouvelles taures. Lorsque le troupeau aura été réformé à 100%, là je pourrais dire que j'ai amélioré mon GMQ de 4.6%. </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Dans le tableau 5: </a:t>
          </a:r>
          <a:r>
            <a:rPr lang="fr-CA" sz="1100">
              <a:solidFill>
                <a:schemeClr val="dk1"/>
              </a:solidFill>
              <a:latin typeface="+mn-lt"/>
              <a:ea typeface="+mn-ea"/>
              <a:cs typeface="+mn-cs"/>
            </a:rPr>
            <a:t>Vous avez l'impact technique de l'élevage des taures dans l'entreprise.</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Le tableau  6 :  </a:t>
          </a:r>
          <a:r>
            <a:rPr lang="fr-CA" sz="1100">
              <a:solidFill>
                <a:schemeClr val="dk1"/>
              </a:solidFill>
              <a:latin typeface="+mn-lt"/>
              <a:ea typeface="+mn-ea"/>
              <a:cs typeface="+mn-cs"/>
            </a:rPr>
            <a:t>Indique l'impact économique de la diminution du nombre de vaches dans l'entreprise et mesure l'impact des améliorations ou détériorations au niveau technique à la suite de l'élevage des taures.</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Tableau 7 :  </a:t>
          </a:r>
          <a:r>
            <a:rPr lang="fr-CA" sz="1100">
              <a:solidFill>
                <a:schemeClr val="dk1"/>
              </a:solidFill>
              <a:latin typeface="+mn-lt"/>
              <a:ea typeface="+mn-ea"/>
              <a:cs typeface="+mn-cs"/>
            </a:rPr>
            <a:t>Dans ce tableau, nous comparons l'achat de la taure à un poids précis et  le coût de l'élevage d'une taure pour arriver au même poids de l'achat. </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 </a:t>
          </a:r>
          <a:r>
            <a:rPr lang="fr-CA" sz="1100">
              <a:solidFill>
                <a:schemeClr val="dk1"/>
              </a:solidFill>
              <a:latin typeface="+mn-lt"/>
              <a:ea typeface="+mn-ea"/>
              <a:cs typeface="+mn-cs"/>
            </a:rPr>
            <a:t>Vous devez inscrire:</a:t>
          </a:r>
        </a:p>
        <a:p>
          <a:endParaRPr lang="fr-CA" sz="1100">
            <a:solidFill>
              <a:schemeClr val="dk1"/>
            </a:solidFill>
            <a:latin typeface="+mn-lt"/>
            <a:ea typeface="+mn-ea"/>
            <a:cs typeface="+mn-cs"/>
          </a:endParaRPr>
        </a:p>
        <a:p>
          <a:r>
            <a:rPr lang="fr-CA" sz="1100">
              <a:solidFill>
                <a:schemeClr val="dk1"/>
              </a:solidFill>
              <a:latin typeface="+mn-lt"/>
              <a:ea typeface="+mn-ea"/>
              <a:cs typeface="+mn-cs"/>
            </a:rPr>
            <a:t>Le poids d'achat d'une taure,</a:t>
          </a:r>
        </a:p>
        <a:p>
          <a:endParaRPr lang="fr-CA" sz="1100">
            <a:solidFill>
              <a:schemeClr val="dk1"/>
            </a:solidFill>
            <a:latin typeface="+mn-lt"/>
            <a:ea typeface="+mn-ea"/>
            <a:cs typeface="+mn-cs"/>
          </a:endParaRPr>
        </a:p>
        <a:p>
          <a:r>
            <a:rPr lang="fr-CA" sz="1100">
              <a:solidFill>
                <a:schemeClr val="dk1"/>
              </a:solidFill>
              <a:latin typeface="+mn-lt"/>
              <a:ea typeface="+mn-ea"/>
              <a:cs typeface="+mn-cs"/>
            </a:rPr>
            <a:t>Le prix d'achat d'une taure commerciale,</a:t>
          </a:r>
        </a:p>
        <a:p>
          <a:endParaRPr lang="fr-CA" sz="1100">
            <a:solidFill>
              <a:schemeClr val="dk1"/>
            </a:solidFill>
            <a:latin typeface="+mn-lt"/>
            <a:ea typeface="+mn-ea"/>
            <a:cs typeface="+mn-cs"/>
          </a:endParaRPr>
        </a:p>
        <a:p>
          <a:r>
            <a:rPr lang="fr-CA" sz="1100">
              <a:solidFill>
                <a:schemeClr val="dk1"/>
              </a:solidFill>
              <a:latin typeface="+mn-lt"/>
              <a:ea typeface="+mn-ea"/>
              <a:cs typeface="+mn-cs"/>
            </a:rPr>
            <a:t>Vous devez indiquer le prix de vente des femelles  selon le poids de transfert (si vous aviez vendu votre taure à l'encan, quel prix auriez-vous reçu?)</a:t>
          </a:r>
        </a:p>
        <a:p>
          <a:endParaRPr lang="fr-CA" sz="1100">
            <a:solidFill>
              <a:schemeClr val="dk1"/>
            </a:solidFill>
            <a:latin typeface="+mn-lt"/>
            <a:ea typeface="+mn-ea"/>
            <a:cs typeface="+mn-cs"/>
          </a:endParaRPr>
        </a:p>
        <a:p>
          <a:r>
            <a:rPr lang="fr-CA" sz="1100">
              <a:solidFill>
                <a:schemeClr val="dk1"/>
              </a:solidFill>
              <a:latin typeface="+mn-lt"/>
              <a:ea typeface="+mn-ea"/>
              <a:cs typeface="+mn-cs"/>
            </a:rPr>
            <a:t>Indiquez la durée d'engraissement prévue du moment du transfet au poids équivalant de l'achat commercial. </a:t>
          </a:r>
        </a:p>
        <a:p>
          <a:endParaRPr lang="fr-CA" sz="1100">
            <a:solidFill>
              <a:schemeClr val="dk1"/>
            </a:solidFill>
            <a:latin typeface="+mn-lt"/>
            <a:ea typeface="+mn-ea"/>
            <a:cs typeface="+mn-cs"/>
          </a:endParaRPr>
        </a:p>
        <a:p>
          <a:r>
            <a:rPr lang="fr-CA" sz="1100">
              <a:solidFill>
                <a:schemeClr val="dk1"/>
              </a:solidFill>
              <a:latin typeface="+mn-lt"/>
              <a:ea typeface="+mn-ea"/>
              <a:cs typeface="+mn-cs"/>
            </a:rPr>
            <a:t>Prévoir un taux de mortalité, car il y a un certain risque de faire l'élevage.</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Tableau 8: </a:t>
          </a:r>
          <a:r>
            <a:rPr lang="fr-CA" sz="1100">
              <a:solidFill>
                <a:schemeClr val="dk1"/>
              </a:solidFill>
              <a:latin typeface="+mn-lt"/>
              <a:ea typeface="+mn-ea"/>
              <a:cs typeface="+mn-cs"/>
            </a:rPr>
            <a:t>complétez les besoins alimentaires moyens pour élever une taure, ainsi que le prix des intrants. </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Note:  </a:t>
          </a:r>
          <a:r>
            <a:rPr lang="fr-CA" sz="1100">
              <a:solidFill>
                <a:schemeClr val="dk1"/>
              </a:solidFill>
              <a:latin typeface="+mn-lt"/>
              <a:ea typeface="+mn-ea"/>
              <a:cs typeface="+mn-cs"/>
            </a:rPr>
            <a:t>Le besoin alimentaire (la quantité et le choix des aliments ) pour l'élevage d'une taure n'est pas le même que l'élevage de la semi-finition.</a:t>
          </a:r>
        </a:p>
        <a:p>
          <a:endParaRPr lang="fr-CA" sz="1100">
            <a:solidFill>
              <a:schemeClr val="dk1"/>
            </a:solidFill>
            <a:latin typeface="+mn-lt"/>
            <a:ea typeface="+mn-ea"/>
            <a:cs typeface="+mn-cs"/>
          </a:endParaRPr>
        </a:p>
        <a:p>
          <a:r>
            <a:rPr lang="fr-CA" sz="1100">
              <a:solidFill>
                <a:schemeClr val="dk1"/>
              </a:solidFill>
              <a:latin typeface="+mn-lt"/>
              <a:ea typeface="+mn-ea"/>
              <a:cs typeface="+mn-cs"/>
            </a:rPr>
            <a:t>La qualité des fourrages a un rôle très important.  Si les fourrages sont de moins bonne qualité, les besoins alimentaires doivent être comblés par des suppléments, moulées, maïs ou autres, afin d'avoir une ration qui répond au besoin de la taure. </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Tableau 9</a:t>
          </a:r>
          <a:r>
            <a:rPr lang="fr-CA" sz="1100">
              <a:solidFill>
                <a:schemeClr val="dk1"/>
              </a:solidFill>
              <a:latin typeface="+mn-lt"/>
              <a:ea typeface="+mn-ea"/>
              <a:cs typeface="+mn-cs"/>
            </a:rPr>
            <a:t>: Est la résultante du coût de production d'une taure. Vous retrouvez les frais d'alimentation pour élever une taure, l'achat de la taure avec l'ASRA et la mortalité, les frais vétérinaires, les autres charges variables ainsi que l'impact suite à la diminution du troupeau.</a:t>
          </a:r>
        </a:p>
        <a:p>
          <a:endParaRPr lang="fr-CA" sz="1100">
            <a:solidFill>
              <a:schemeClr val="dk1"/>
            </a:solidFill>
            <a:latin typeface="+mn-lt"/>
            <a:ea typeface="+mn-ea"/>
            <a:cs typeface="+mn-cs"/>
          </a:endParaRPr>
        </a:p>
        <a:p>
          <a:r>
            <a:rPr lang="fr-CA" sz="1100" b="1">
              <a:solidFill>
                <a:schemeClr val="dk1"/>
              </a:solidFill>
              <a:latin typeface="+mn-lt"/>
              <a:ea typeface="+mn-ea"/>
              <a:cs typeface="+mn-cs"/>
            </a:rPr>
            <a:t>La marge bénéficiaire: </a:t>
          </a:r>
          <a:r>
            <a:rPr lang="fr-CA" sz="1100" b="0">
              <a:solidFill>
                <a:schemeClr val="dk1"/>
              </a:solidFill>
              <a:latin typeface="+mn-lt"/>
              <a:ea typeface="+mn-ea"/>
              <a:cs typeface="+mn-cs"/>
            </a:rPr>
            <a:t>Lorsque la </a:t>
          </a:r>
          <a:r>
            <a:rPr lang="fr-CA" sz="1100">
              <a:solidFill>
                <a:schemeClr val="dk1"/>
              </a:solidFill>
              <a:latin typeface="+mn-lt"/>
              <a:ea typeface="+mn-ea"/>
              <a:cs typeface="+mn-cs"/>
            </a:rPr>
            <a:t>marge est négative, cela signifie qu'il est préférable d'élever vos propres taures. Lorsque la marge est positive, cela signifie qu'il est préférable d'acheter vos taures.</a:t>
          </a:r>
        </a:p>
        <a:p>
          <a:r>
            <a:rPr lang="fr-CA" sz="1100">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fr-CA" sz="1100" b="1">
              <a:solidFill>
                <a:schemeClr val="dk1"/>
              </a:solidFill>
              <a:latin typeface="+mn-lt"/>
              <a:ea typeface="+mn-ea"/>
              <a:cs typeface="+mn-cs"/>
            </a:rPr>
            <a:t>Utilisé l'outil avec précaution, puisqu'il s’agit d'un outil de simulation. Les données que vous y entrez ont donc une grande répercussion sur le résultat final. Avant une prise de décision importante, veuillez communiquer avec votre conseillère(er) en gestion afin de valider les résultats obtenus. </a:t>
          </a:r>
          <a:endParaRPr lang="fr-CA" sz="1100">
            <a:solidFill>
              <a:schemeClr val="dk1"/>
            </a:solidFill>
            <a:latin typeface="+mn-lt"/>
            <a:ea typeface="+mn-ea"/>
            <a:cs typeface="+mn-cs"/>
          </a:endParaRPr>
        </a:p>
        <a:p>
          <a:endParaRPr lang="fr-CA" sz="1100" b="1"/>
        </a:p>
        <a:p>
          <a:r>
            <a:rPr lang="fr-CA" sz="1100" b="0" i="0" u="none" strike="noStrike">
              <a:solidFill>
                <a:schemeClr val="dk1"/>
              </a:solidFill>
              <a:latin typeface="+mn-lt"/>
              <a:ea typeface="+mn-ea"/>
              <a:cs typeface="+mn-cs"/>
            </a:rPr>
            <a:t>Pour plus d'information, veuillez communiquer avec :</a:t>
          </a:r>
        </a:p>
        <a:p>
          <a:r>
            <a:rPr lang="fr-CA" sz="1100" b="0" i="0" u="none" strike="noStrike">
              <a:solidFill>
                <a:schemeClr val="dk1"/>
              </a:solidFill>
              <a:latin typeface="+mn-lt"/>
              <a:ea typeface="+mn-ea"/>
              <a:cs typeface="+mn-cs"/>
            </a:rPr>
            <a:t>Daniel Bilodeau</a:t>
          </a:r>
          <a:r>
            <a:rPr lang="fr-CA" sz="1100" b="0" i="0" u="none" strike="noStrike" baseline="0">
              <a:solidFill>
                <a:schemeClr val="dk1"/>
              </a:solidFill>
              <a:latin typeface="+mn-lt"/>
              <a:ea typeface="+mn-ea"/>
              <a:cs typeface="+mn-cs"/>
            </a:rPr>
            <a:t> agr. GCA Beaurivage 418-387-3396</a:t>
          </a:r>
          <a:endParaRPr lang="fr-CA" sz="1100" b="1"/>
        </a:p>
      </xdr:txBody>
    </xdr:sp>
    <xdr:clientData/>
  </xdr:twoCellAnchor>
  <xdr:twoCellAnchor editAs="oneCell">
    <xdr:from>
      <xdr:col>3</xdr:col>
      <xdr:colOff>665022</xdr:colOff>
      <xdr:row>89</xdr:row>
      <xdr:rowOff>160634</xdr:rowOff>
    </xdr:from>
    <xdr:to>
      <xdr:col>6</xdr:col>
      <xdr:colOff>270164</xdr:colOff>
      <xdr:row>95</xdr:row>
      <xdr:rowOff>157418</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951022" y="14803157"/>
          <a:ext cx="1891142" cy="983920"/>
        </a:xfrm>
        <a:prstGeom prst="rect">
          <a:avLst/>
        </a:prstGeom>
        <a:noFill/>
      </xdr:spPr>
    </xdr:pic>
    <xdr:clientData/>
  </xdr:twoCellAnchor>
  <xdr:twoCellAnchor editAs="oneCell">
    <xdr:from>
      <xdr:col>0</xdr:col>
      <xdr:colOff>25977</xdr:colOff>
      <xdr:row>90</xdr:row>
      <xdr:rowOff>117765</xdr:rowOff>
    </xdr:from>
    <xdr:to>
      <xdr:col>3</xdr:col>
      <xdr:colOff>268432</xdr:colOff>
      <xdr:row>96</xdr:row>
      <xdr:rowOff>148070</xdr:rowOff>
    </xdr:to>
    <xdr:pic>
      <xdr:nvPicPr>
        <xdr:cNvPr id="4" name="Image 3" descr="/Users/a3com/job/GCAQ 7626 Papeterie/GCAQ 7626 Entête - Régions/eps/Logo Chaudiere.jpg"/>
        <xdr:cNvPicPr/>
      </xdr:nvPicPr>
      <xdr:blipFill>
        <a:blip xmlns:r="http://schemas.openxmlformats.org/officeDocument/2006/relationships" r:embed="rId2" cstate="print"/>
        <a:srcRect l="8750" t="16552" r="19167" b="17931"/>
        <a:stretch>
          <a:fillRect/>
        </a:stretch>
      </xdr:blipFill>
      <xdr:spPr>
        <a:xfrm>
          <a:off x="25977" y="14924810"/>
          <a:ext cx="2528455" cy="1017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38102</xdr:rowOff>
    </xdr:from>
    <xdr:to>
      <xdr:col>6</xdr:col>
      <xdr:colOff>685800</xdr:colOff>
      <xdr:row>27</xdr:row>
      <xdr:rowOff>83820</xdr:rowOff>
    </xdr:to>
    <xdr:sp macro="" textlink="">
      <xdr:nvSpPr>
        <xdr:cNvPr id="2" name="ZoneTexte 1"/>
        <xdr:cNvSpPr txBox="1"/>
      </xdr:nvSpPr>
      <xdr:spPr>
        <a:xfrm>
          <a:off x="0" y="38102"/>
          <a:ext cx="5440680" cy="4571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CA" sz="1400" b="1"/>
            <a:t>Exemple #1</a:t>
          </a:r>
          <a:endParaRPr lang="fr-CA" sz="1100"/>
        </a:p>
        <a:p>
          <a:r>
            <a:rPr lang="fr-CA" sz="1100"/>
            <a:t>J'ai un</a:t>
          </a:r>
          <a:r>
            <a:rPr lang="fr-CA" sz="1100" baseline="0"/>
            <a:t> producteur qui élève présentement ses propres taures. S'il décide d'acheter ses taures, il souhaite combler les places utilisées par les taures pour augmenter son troupeau.</a:t>
          </a:r>
        </a:p>
        <a:p>
          <a:endParaRPr lang="fr-CA" sz="1100" baseline="0"/>
        </a:p>
        <a:p>
          <a:r>
            <a:rPr lang="fr-CA" sz="1100" baseline="0"/>
            <a:t>Nombre de vaches: 	115 vaches</a:t>
          </a:r>
        </a:p>
        <a:p>
          <a:pPr marL="0" marR="0" indent="0" defTabSz="914400" eaLnBrk="1" fontAlgn="auto" latinLnBrk="0" hangingPunct="1">
            <a:lnSpc>
              <a:spcPct val="100000"/>
            </a:lnSpc>
            <a:spcBef>
              <a:spcPts val="0"/>
            </a:spcBef>
            <a:spcAft>
              <a:spcPts val="0"/>
            </a:spcAft>
            <a:buClrTx/>
            <a:buSzTx/>
            <a:buFontTx/>
            <a:buNone/>
            <a:tabLst/>
            <a:defRPr/>
          </a:pPr>
          <a:r>
            <a:rPr lang="fr-CA" sz="1100" baseline="0">
              <a:solidFill>
                <a:schemeClr val="dk1"/>
              </a:solidFill>
              <a:latin typeface="+mn-lt"/>
              <a:ea typeface="+mn-ea"/>
              <a:cs typeface="+mn-cs"/>
            </a:rPr>
            <a:t>Taux de réforme: 	13%</a:t>
          </a:r>
          <a:endParaRPr lang="fr-CA"/>
        </a:p>
        <a:p>
          <a:r>
            <a:rPr lang="fr-CA" sz="1100" baseline="0"/>
            <a:t>Augmentation  ou diminution : 	7 vaches</a:t>
          </a:r>
        </a:p>
        <a:p>
          <a:r>
            <a:rPr lang="fr-CA" sz="1100" baseline="0"/>
            <a:t>Veaux produits/an: 	 0.85</a:t>
          </a:r>
        </a:p>
        <a:p>
          <a:r>
            <a:rPr lang="fr-CA" sz="1100" baseline="0"/>
            <a:t>Poids de vente  moyen:	 716 lbs</a:t>
          </a:r>
        </a:p>
        <a:p>
          <a:r>
            <a:rPr lang="fr-CA" sz="1100" baseline="0"/>
            <a:t>GMQ: 		2.12</a:t>
          </a:r>
        </a:p>
        <a:p>
          <a:r>
            <a:rPr lang="fr-CA" sz="1100" baseline="0"/>
            <a:t>Frais mise en marché:	 35$</a:t>
          </a:r>
        </a:p>
        <a:p>
          <a:r>
            <a:rPr lang="fr-CA" sz="1100" baseline="0"/>
            <a:t>Frais vétérinaire/vache 	35$</a:t>
          </a:r>
        </a:p>
        <a:p>
          <a:r>
            <a:rPr lang="fr-CA" sz="1100" baseline="0"/>
            <a:t>Autres charges:	 	151$</a:t>
          </a:r>
        </a:p>
        <a:p>
          <a:r>
            <a:rPr lang="fr-CA" sz="1100" baseline="0"/>
            <a:t>Prix réforme :		 750$</a:t>
          </a:r>
        </a:p>
        <a:p>
          <a:r>
            <a:rPr lang="fr-CA" sz="1100" baseline="0"/>
            <a:t>Poids des vaches:	 1325 lbs</a:t>
          </a:r>
        </a:p>
        <a:p>
          <a:r>
            <a:rPr lang="fr-CA" sz="1100" baseline="0">
              <a:solidFill>
                <a:schemeClr val="dk1"/>
              </a:solidFill>
              <a:latin typeface="+mn-lt"/>
              <a:ea typeface="+mn-ea"/>
              <a:cs typeface="+mn-cs"/>
            </a:rPr>
            <a:t>Prix d'achat taures: 	1850$</a:t>
          </a:r>
          <a:endParaRPr lang="fr-CA" sz="1100">
            <a:solidFill>
              <a:schemeClr val="dk1"/>
            </a:solidFill>
            <a:latin typeface="+mn-lt"/>
            <a:ea typeface="+mn-ea"/>
            <a:cs typeface="+mn-cs"/>
          </a:endParaRPr>
        </a:p>
        <a:p>
          <a:r>
            <a:rPr lang="fr-CA" sz="1100" baseline="0">
              <a:solidFill>
                <a:schemeClr val="dk1"/>
              </a:solidFill>
              <a:latin typeface="+mn-lt"/>
              <a:ea typeface="+mn-ea"/>
              <a:cs typeface="+mn-cs"/>
            </a:rPr>
            <a:t>Poids d'achat:		1050 lbs</a:t>
          </a:r>
          <a:endParaRPr lang="fr-CA" sz="1100">
            <a:solidFill>
              <a:schemeClr val="dk1"/>
            </a:solidFill>
            <a:latin typeface="+mn-lt"/>
            <a:ea typeface="+mn-ea"/>
            <a:cs typeface="+mn-cs"/>
          </a:endParaRPr>
        </a:p>
        <a:p>
          <a:endParaRPr lang="fr-CA" sz="1100" baseline="0"/>
        </a:p>
        <a:p>
          <a:endParaRPr lang="fr-CA" sz="1100" baseline="0"/>
        </a:p>
      </xdr:txBody>
    </xdr:sp>
    <xdr:clientData/>
  </xdr:twoCellAnchor>
  <xdr:twoCellAnchor editAs="oneCell">
    <xdr:from>
      <xdr:col>0</xdr:col>
      <xdr:colOff>87631</xdr:colOff>
      <xdr:row>20</xdr:row>
      <xdr:rowOff>102872</xdr:rowOff>
    </xdr:from>
    <xdr:to>
      <xdr:col>2</xdr:col>
      <xdr:colOff>681990</xdr:colOff>
      <xdr:row>28</xdr:row>
      <xdr:rowOff>85727</xdr:rowOff>
    </xdr:to>
    <xdr:pic>
      <xdr:nvPicPr>
        <xdr:cNvPr id="3" name="Image 2" descr="/Users/a3com/job/GCAQ 7626 Papeterie/GCAQ 7626 Entête - Régions/eps/Logo Chaudiere.jpg"/>
        <xdr:cNvPicPr/>
      </xdr:nvPicPr>
      <xdr:blipFill>
        <a:blip xmlns:r="http://schemas.openxmlformats.org/officeDocument/2006/relationships" r:embed="rId1" cstate="print"/>
        <a:srcRect l="8750" t="16552" r="19167" b="17931"/>
        <a:stretch>
          <a:fillRect/>
        </a:stretch>
      </xdr:blipFill>
      <xdr:spPr>
        <a:xfrm>
          <a:off x="87631" y="3341372"/>
          <a:ext cx="2118359" cy="1278255"/>
        </a:xfrm>
        <a:prstGeom prst="rect">
          <a:avLst/>
        </a:prstGeom>
      </xdr:spPr>
    </xdr:pic>
    <xdr:clientData/>
  </xdr:twoCellAnchor>
  <xdr:twoCellAnchor editAs="oneCell">
    <xdr:from>
      <xdr:col>3</xdr:col>
      <xdr:colOff>205741</xdr:colOff>
      <xdr:row>20</xdr:row>
      <xdr:rowOff>116207</xdr:rowOff>
    </xdr:from>
    <xdr:to>
      <xdr:col>6</xdr:col>
      <xdr:colOff>236221</xdr:colOff>
      <xdr:row>27</xdr:row>
      <xdr:rowOff>118457</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491741" y="3354707"/>
          <a:ext cx="2316480" cy="1135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90</xdr:row>
      <xdr:rowOff>171449</xdr:rowOff>
    </xdr:from>
    <xdr:to>
      <xdr:col>2</xdr:col>
      <xdr:colOff>161925</xdr:colOff>
      <xdr:row>98</xdr:row>
      <xdr:rowOff>85724</xdr:rowOff>
    </xdr:to>
    <xdr:pic>
      <xdr:nvPicPr>
        <xdr:cNvPr id="2" name="Image 1" descr="/Users/a3com/job/GCAQ 7626 Papeterie/GCAQ 7626 Entête - Régions/eps/Logo Chaudiere.jpg"/>
        <xdr:cNvPicPr/>
      </xdr:nvPicPr>
      <xdr:blipFill>
        <a:blip xmlns:r="http://schemas.openxmlformats.org/officeDocument/2006/relationships" r:embed="rId1" cstate="print"/>
        <a:srcRect l="8750" t="16552" r="19167" b="17931"/>
        <a:stretch>
          <a:fillRect/>
        </a:stretch>
      </xdr:blipFill>
      <xdr:spPr>
        <a:xfrm>
          <a:off x="0" y="19716749"/>
          <a:ext cx="3343275" cy="1323975"/>
        </a:xfrm>
        <a:prstGeom prst="rect">
          <a:avLst/>
        </a:prstGeom>
      </xdr:spPr>
    </xdr:pic>
    <xdr:clientData/>
  </xdr:twoCellAnchor>
  <xdr:twoCellAnchor editAs="oneCell">
    <xdr:from>
      <xdr:col>2</xdr:col>
      <xdr:colOff>704850</xdr:colOff>
      <xdr:row>90</xdr:row>
      <xdr:rowOff>76200</xdr:rowOff>
    </xdr:from>
    <xdr:to>
      <xdr:col>4</xdr:col>
      <xdr:colOff>1743075</xdr:colOff>
      <xdr:row>97</xdr:row>
      <xdr:rowOff>13680</xdr:rowOff>
    </xdr:to>
    <xdr:pic>
      <xdr:nvPicPr>
        <xdr:cNvPr id="102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3886200" y="19621500"/>
          <a:ext cx="2962275" cy="117573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myops.gov.on.ca/mbs/ssb/tts/tts.nsf/0/920464604484be588525701500651310/$FILE/sdlx/French%20(Canada)/LoanCalc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ntra.myops.gov.on.ca/WINDOWS/Desktop/Program%20Files/Bear2000/Budget%20Files/Crops/Forages/Silage.bp"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myops.gov.on.ca/Documents%20and%20Settings/LTompkin/Local%20Settings/Temp/MXLibDir/Bcal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myops.gov.on.ca/WINDOWS/Desktop/Program%20Files/Bear2000/Budget%20Files/Crops/Grains/Corn.bp"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19"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26"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ntra.myops.gov.on.ca/WINDOWS/Desktop/Program%20Files/Bear2000/Budget%20Files/Livestock/Poultry/turkey.bp"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ook12"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Book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ook1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chedule"/>
      <sheetName val="Dialog1"/>
      <sheetName val="Balance"/>
      <sheetName val="P+I"/>
      <sheetName val="Compare"/>
      <sheetName val="Prepay"/>
      <sheetName val="Refinance"/>
      <sheetName val="InterestRate"/>
      <sheetName val="Time"/>
      <sheetName val="Max"/>
      <sheetName val="Tips"/>
      <sheetName val="Module1"/>
      <sheetName val="Module3"/>
      <sheetName val="Module4"/>
      <sheetName val="SetToolbars"/>
      <sheetName val="Module5"/>
    </sheetNames>
    <sheetDataSet>
      <sheetData sheetId="0">
        <row r="2">
          <cell r="R2">
            <v>7</v>
          </cell>
        </row>
        <row r="3">
          <cell r="N3">
            <v>1</v>
          </cell>
        </row>
        <row r="4">
          <cell r="N4">
            <v>12</v>
          </cell>
        </row>
        <row r="13">
          <cell r="G13">
            <v>100000</v>
          </cell>
        </row>
        <row r="14">
          <cell r="A14">
            <v>1</v>
          </cell>
          <cell r="G14">
            <v>99471.3</v>
          </cell>
        </row>
        <row r="15">
          <cell r="G15">
            <v>98938.81</v>
          </cell>
        </row>
        <row r="16">
          <cell r="G16">
            <v>98402.51</v>
          </cell>
        </row>
        <row r="17">
          <cell r="G17">
            <v>97862.37</v>
          </cell>
        </row>
        <row r="18">
          <cell r="G18">
            <v>97318.36</v>
          </cell>
        </row>
        <row r="19">
          <cell r="G19">
            <v>96770.45</v>
          </cell>
        </row>
        <row r="20">
          <cell r="G20">
            <v>96218.62</v>
          </cell>
        </row>
        <row r="21">
          <cell r="G21">
            <v>95662.84</v>
          </cell>
        </row>
        <row r="22">
          <cell r="G22">
            <v>95103.08</v>
          </cell>
        </row>
        <row r="23">
          <cell r="G23">
            <v>94539.31</v>
          </cell>
        </row>
        <row r="24">
          <cell r="G24">
            <v>93971.5</v>
          </cell>
        </row>
        <row r="25">
          <cell r="G25">
            <v>93399.62</v>
          </cell>
        </row>
        <row r="26">
          <cell r="G26">
            <v>92823.65</v>
          </cell>
        </row>
        <row r="27">
          <cell r="G27">
            <v>92243.55</v>
          </cell>
        </row>
        <row r="28">
          <cell r="G28">
            <v>91659.3</v>
          </cell>
        </row>
        <row r="29">
          <cell r="G29">
            <v>91070.86</v>
          </cell>
        </row>
        <row r="30">
          <cell r="G30">
            <v>90478.21</v>
          </cell>
        </row>
        <row r="31">
          <cell r="G31">
            <v>89881.31</v>
          </cell>
        </row>
        <row r="32">
          <cell r="G32">
            <v>89280.14</v>
          </cell>
        </row>
        <row r="33">
          <cell r="G33">
            <v>88674.66</v>
          </cell>
        </row>
        <row r="34">
          <cell r="G34">
            <v>88064.85</v>
          </cell>
        </row>
        <row r="35">
          <cell r="G35">
            <v>87450.67</v>
          </cell>
        </row>
        <row r="36">
          <cell r="G36">
            <v>86832.09</v>
          </cell>
        </row>
        <row r="37">
          <cell r="G37">
            <v>86209.08</v>
          </cell>
        </row>
        <row r="38">
          <cell r="G38">
            <v>85581.61</v>
          </cell>
        </row>
        <row r="39">
          <cell r="G39">
            <v>84949.64</v>
          </cell>
        </row>
        <row r="40">
          <cell r="G40">
            <v>84313.15</v>
          </cell>
        </row>
        <row r="41">
          <cell r="G41">
            <v>83672.100000000006</v>
          </cell>
        </row>
        <row r="42">
          <cell r="G42">
            <v>83026.460000000006</v>
          </cell>
        </row>
        <row r="43">
          <cell r="G43">
            <v>82376.19</v>
          </cell>
        </row>
        <row r="44">
          <cell r="G44">
            <v>81721.259999999995</v>
          </cell>
        </row>
        <row r="45">
          <cell r="G45">
            <v>81061.64</v>
          </cell>
        </row>
        <row r="46">
          <cell r="G46">
            <v>80397.3</v>
          </cell>
        </row>
        <row r="47">
          <cell r="G47">
            <v>79728.2</v>
          </cell>
        </row>
        <row r="48">
          <cell r="G48">
            <v>79054.31</v>
          </cell>
        </row>
        <row r="49">
          <cell r="G49">
            <v>78375.59</v>
          </cell>
        </row>
        <row r="50">
          <cell r="G50">
            <v>77692.009999999995</v>
          </cell>
        </row>
        <row r="51">
          <cell r="G51">
            <v>77003.539999999994</v>
          </cell>
        </row>
        <row r="52">
          <cell r="G52">
            <v>76310.13</v>
          </cell>
        </row>
        <row r="53">
          <cell r="G53">
            <v>75611.759999999995</v>
          </cell>
        </row>
        <row r="54">
          <cell r="G54">
            <v>74908.39</v>
          </cell>
        </row>
        <row r="55">
          <cell r="G55">
            <v>74199.98</v>
          </cell>
        </row>
        <row r="56">
          <cell r="G56">
            <v>73486.490000000005</v>
          </cell>
        </row>
        <row r="57">
          <cell r="G57">
            <v>72767.89</v>
          </cell>
        </row>
        <row r="58">
          <cell r="G58">
            <v>72044.149999999994</v>
          </cell>
        </row>
        <row r="59">
          <cell r="G59">
            <v>71315.22</v>
          </cell>
        </row>
        <row r="60">
          <cell r="G60">
            <v>70581.070000000007</v>
          </cell>
        </row>
        <row r="61">
          <cell r="G61">
            <v>69841.67</v>
          </cell>
        </row>
        <row r="62">
          <cell r="G62">
            <v>69096.97</v>
          </cell>
        </row>
        <row r="63">
          <cell r="G63">
            <v>68346.94</v>
          </cell>
        </row>
        <row r="64">
          <cell r="G64">
            <v>67591.53</v>
          </cell>
        </row>
        <row r="65">
          <cell r="G65">
            <v>66830.710000000006</v>
          </cell>
        </row>
        <row r="66">
          <cell r="G66">
            <v>66064.44</v>
          </cell>
        </row>
        <row r="67">
          <cell r="G67">
            <v>65292.69</v>
          </cell>
        </row>
        <row r="68">
          <cell r="G68">
            <v>64515.41</v>
          </cell>
        </row>
        <row r="69">
          <cell r="G69">
            <v>63732.56</v>
          </cell>
        </row>
        <row r="70">
          <cell r="G70">
            <v>62944.1</v>
          </cell>
        </row>
        <row r="71">
          <cell r="G71">
            <v>62150</v>
          </cell>
        </row>
        <row r="72">
          <cell r="G72">
            <v>61350.21</v>
          </cell>
        </row>
        <row r="73">
          <cell r="G73">
            <v>60544.69</v>
          </cell>
        </row>
        <row r="74">
          <cell r="G74">
            <v>59733.4</v>
          </cell>
        </row>
        <row r="75">
          <cell r="G75">
            <v>58916.3</v>
          </cell>
        </row>
        <row r="76">
          <cell r="G76">
            <v>58093.35</v>
          </cell>
        </row>
        <row r="77">
          <cell r="G77">
            <v>57264.51</v>
          </cell>
        </row>
        <row r="78">
          <cell r="G78">
            <v>56429.73</v>
          </cell>
        </row>
        <row r="79">
          <cell r="G79">
            <v>55588.97</v>
          </cell>
        </row>
        <row r="80">
          <cell r="G80">
            <v>54742.19</v>
          </cell>
        </row>
        <row r="81">
          <cell r="G81">
            <v>53889.34</v>
          </cell>
        </row>
        <row r="82">
          <cell r="G82">
            <v>53030.39</v>
          </cell>
        </row>
        <row r="83">
          <cell r="G83">
            <v>52165.279999999999</v>
          </cell>
        </row>
        <row r="84">
          <cell r="G84">
            <v>51293.98</v>
          </cell>
        </row>
        <row r="85">
          <cell r="G85">
            <v>50416.44</v>
          </cell>
        </row>
        <row r="86">
          <cell r="G86">
            <v>49532.61</v>
          </cell>
        </row>
        <row r="87">
          <cell r="G87">
            <v>48642.45</v>
          </cell>
        </row>
        <row r="88">
          <cell r="G88">
            <v>47745.919999999998</v>
          </cell>
        </row>
        <row r="89">
          <cell r="G89">
            <v>46842.97</v>
          </cell>
        </row>
        <row r="90">
          <cell r="G90">
            <v>45933.55</v>
          </cell>
        </row>
        <row r="91">
          <cell r="G91">
            <v>45017.61</v>
          </cell>
        </row>
        <row r="92">
          <cell r="G92">
            <v>44095.11</v>
          </cell>
        </row>
        <row r="93">
          <cell r="G93">
            <v>43166.01</v>
          </cell>
        </row>
        <row r="94">
          <cell r="G94">
            <v>42230.25</v>
          </cell>
        </row>
        <row r="95">
          <cell r="G95">
            <v>41287.79</v>
          </cell>
        </row>
        <row r="96">
          <cell r="G96">
            <v>40338.58</v>
          </cell>
        </row>
        <row r="97">
          <cell r="G97">
            <v>39382.57</v>
          </cell>
        </row>
        <row r="98">
          <cell r="G98">
            <v>38419.72</v>
          </cell>
        </row>
        <row r="99">
          <cell r="G99">
            <v>37449.97</v>
          </cell>
        </row>
        <row r="100">
          <cell r="G100">
            <v>36473.269999999997</v>
          </cell>
        </row>
        <row r="101">
          <cell r="G101">
            <v>35489.58</v>
          </cell>
        </row>
        <row r="102">
          <cell r="G102">
            <v>34498.839999999997</v>
          </cell>
        </row>
        <row r="103">
          <cell r="G103">
            <v>33501.01</v>
          </cell>
        </row>
        <row r="104">
          <cell r="G104">
            <v>32496.03</v>
          </cell>
        </row>
        <row r="105">
          <cell r="G105">
            <v>31483.85</v>
          </cell>
        </row>
        <row r="106">
          <cell r="G106">
            <v>30464.42</v>
          </cell>
        </row>
        <row r="107">
          <cell r="G107">
            <v>29437.69</v>
          </cell>
        </row>
        <row r="108">
          <cell r="G108">
            <v>28403.61</v>
          </cell>
        </row>
        <row r="109">
          <cell r="G109">
            <v>27362.12</v>
          </cell>
        </row>
        <row r="110">
          <cell r="G110">
            <v>26313.17</v>
          </cell>
        </row>
        <row r="111">
          <cell r="G111">
            <v>25256.71</v>
          </cell>
        </row>
        <row r="112">
          <cell r="G112">
            <v>24192.68</v>
          </cell>
        </row>
        <row r="113">
          <cell r="G113">
            <v>23121.03</v>
          </cell>
        </row>
        <row r="114">
          <cell r="G114">
            <v>22041.71</v>
          </cell>
        </row>
        <row r="115">
          <cell r="G115">
            <v>20954.66</v>
          </cell>
        </row>
        <row r="116">
          <cell r="G116">
            <v>19859.82</v>
          </cell>
        </row>
        <row r="117">
          <cell r="G117">
            <v>18757.14</v>
          </cell>
        </row>
        <row r="118">
          <cell r="G118">
            <v>17646.560000000001</v>
          </cell>
        </row>
        <row r="119">
          <cell r="G119">
            <v>16528.03</v>
          </cell>
        </row>
        <row r="120">
          <cell r="G120">
            <v>15401.49</v>
          </cell>
        </row>
        <row r="121">
          <cell r="G121">
            <v>14266.88</v>
          </cell>
        </row>
        <row r="122">
          <cell r="G122">
            <v>13124.14</v>
          </cell>
        </row>
        <row r="123">
          <cell r="G123">
            <v>11973.22</v>
          </cell>
        </row>
        <row r="124">
          <cell r="G124">
            <v>10814.05</v>
          </cell>
        </row>
        <row r="125">
          <cell r="G125">
            <v>9646.58</v>
          </cell>
        </row>
        <row r="126">
          <cell r="G126">
            <v>8470.75</v>
          </cell>
        </row>
        <row r="127">
          <cell r="G127">
            <v>7286.5</v>
          </cell>
        </row>
        <row r="128">
          <cell r="G128">
            <v>6093.77</v>
          </cell>
        </row>
        <row r="129">
          <cell r="G129">
            <v>4892.49</v>
          </cell>
        </row>
        <row r="130">
          <cell r="G130">
            <v>3682.61</v>
          </cell>
        </row>
        <row r="131">
          <cell r="G131">
            <v>2464.0700000000002</v>
          </cell>
        </row>
        <row r="132">
          <cell r="G132">
            <v>1236.8</v>
          </cell>
        </row>
        <row r="133">
          <cell r="G133">
            <v>0.74</v>
          </cell>
        </row>
        <row r="134">
          <cell r="G134">
            <v>0</v>
          </cell>
        </row>
        <row r="135">
          <cell r="G135" t="str">
            <v/>
          </cell>
        </row>
        <row r="136">
          <cell r="G136" t="str">
            <v/>
          </cell>
        </row>
        <row r="137">
          <cell r="G137" t="str">
            <v/>
          </cell>
        </row>
        <row r="138">
          <cell r="G138" t="str">
            <v/>
          </cell>
        </row>
        <row r="139">
          <cell r="G139" t="str">
            <v/>
          </cell>
        </row>
        <row r="140">
          <cell r="G140" t="str">
            <v/>
          </cell>
        </row>
        <row r="141">
          <cell r="G141" t="str">
            <v/>
          </cell>
        </row>
        <row r="142">
          <cell r="G142" t="str">
            <v/>
          </cell>
        </row>
        <row r="143">
          <cell r="G143" t="str">
            <v/>
          </cell>
        </row>
        <row r="144">
          <cell r="G144" t="str">
            <v/>
          </cell>
        </row>
        <row r="145">
          <cell r="G145" t="str">
            <v/>
          </cell>
        </row>
        <row r="146">
          <cell r="G146" t="str">
            <v/>
          </cell>
        </row>
        <row r="147">
          <cell r="G147" t="str">
            <v/>
          </cell>
        </row>
        <row r="148">
          <cell r="G148" t="str">
            <v/>
          </cell>
        </row>
        <row r="149">
          <cell r="G149" t="str">
            <v/>
          </cell>
        </row>
        <row r="150">
          <cell r="G150" t="str">
            <v/>
          </cell>
        </row>
        <row r="151">
          <cell r="G151" t="str">
            <v/>
          </cell>
        </row>
        <row r="152">
          <cell r="G152" t="str">
            <v/>
          </cell>
        </row>
        <row r="153">
          <cell r="G153" t="str">
            <v/>
          </cell>
        </row>
        <row r="154">
          <cell r="G154" t="str">
            <v/>
          </cell>
        </row>
        <row r="155">
          <cell r="G155" t="str">
            <v/>
          </cell>
        </row>
        <row r="156">
          <cell r="G156" t="str">
            <v/>
          </cell>
        </row>
        <row r="157">
          <cell r="G157" t="str">
            <v/>
          </cell>
        </row>
        <row r="158">
          <cell r="G158" t="str">
            <v/>
          </cell>
        </row>
        <row r="159">
          <cell r="G159" t="str">
            <v/>
          </cell>
        </row>
        <row r="160">
          <cell r="G160" t="str">
            <v/>
          </cell>
        </row>
        <row r="161">
          <cell r="G161" t="str">
            <v/>
          </cell>
        </row>
        <row r="162">
          <cell r="G162" t="str">
            <v/>
          </cell>
        </row>
        <row r="163">
          <cell r="G163" t="str">
            <v/>
          </cell>
        </row>
        <row r="164">
          <cell r="G164" t="str">
            <v/>
          </cell>
        </row>
        <row r="165">
          <cell r="G165" t="str">
            <v/>
          </cell>
        </row>
        <row r="166">
          <cell r="G166" t="str">
            <v/>
          </cell>
        </row>
        <row r="167">
          <cell r="G167" t="str">
            <v/>
          </cell>
        </row>
        <row r="168">
          <cell r="G168" t="str">
            <v/>
          </cell>
        </row>
        <row r="169">
          <cell r="G169" t="str">
            <v/>
          </cell>
        </row>
        <row r="170">
          <cell r="G170" t="str">
            <v/>
          </cell>
        </row>
        <row r="171">
          <cell r="G171" t="str">
            <v/>
          </cell>
        </row>
        <row r="172">
          <cell r="G172" t="str">
            <v/>
          </cell>
        </row>
        <row r="173">
          <cell r="G173" t="str">
            <v/>
          </cell>
        </row>
        <row r="174">
          <cell r="G174" t="str">
            <v/>
          </cell>
        </row>
        <row r="175">
          <cell r="G175" t="str">
            <v/>
          </cell>
        </row>
        <row r="176">
          <cell r="G176" t="str">
            <v/>
          </cell>
        </row>
        <row r="177">
          <cell r="G177" t="str">
            <v/>
          </cell>
        </row>
        <row r="178">
          <cell r="G178" t="str">
            <v/>
          </cell>
        </row>
        <row r="179">
          <cell r="G179" t="str">
            <v/>
          </cell>
        </row>
        <row r="180">
          <cell r="G180" t="str">
            <v/>
          </cell>
        </row>
        <row r="181">
          <cell r="G181" t="str">
            <v/>
          </cell>
        </row>
        <row r="182">
          <cell r="G182" t="str">
            <v/>
          </cell>
        </row>
        <row r="183">
          <cell r="G183" t="str">
            <v/>
          </cell>
        </row>
        <row r="184">
          <cell r="G184" t="str">
            <v/>
          </cell>
        </row>
        <row r="185">
          <cell r="G185" t="str">
            <v/>
          </cell>
        </row>
        <row r="186">
          <cell r="G186" t="str">
            <v/>
          </cell>
        </row>
        <row r="187">
          <cell r="G187" t="str">
            <v/>
          </cell>
        </row>
        <row r="188">
          <cell r="G188" t="str">
            <v/>
          </cell>
        </row>
        <row r="189">
          <cell r="G189" t="str">
            <v/>
          </cell>
        </row>
        <row r="190">
          <cell r="G190" t="str">
            <v/>
          </cell>
        </row>
        <row r="191">
          <cell r="G191" t="str">
            <v/>
          </cell>
        </row>
        <row r="192">
          <cell r="G192" t="str">
            <v/>
          </cell>
        </row>
        <row r="193">
          <cell r="G193" t="str">
            <v/>
          </cell>
        </row>
        <row r="194">
          <cell r="G194" t="str">
            <v/>
          </cell>
        </row>
        <row r="195">
          <cell r="G195" t="str">
            <v/>
          </cell>
        </row>
        <row r="196">
          <cell r="G196" t="str">
            <v/>
          </cell>
        </row>
        <row r="197">
          <cell r="G197" t="str">
            <v/>
          </cell>
        </row>
        <row r="198">
          <cell r="G198" t="str">
            <v/>
          </cell>
        </row>
        <row r="199">
          <cell r="G199" t="str">
            <v/>
          </cell>
        </row>
        <row r="200">
          <cell r="G200" t="str">
            <v/>
          </cell>
        </row>
        <row r="201">
          <cell r="G201" t="str">
            <v/>
          </cell>
        </row>
        <row r="202">
          <cell r="G202" t="str">
            <v/>
          </cell>
        </row>
        <row r="203">
          <cell r="G203" t="str">
            <v/>
          </cell>
        </row>
        <row r="204">
          <cell r="G204" t="str">
            <v/>
          </cell>
        </row>
        <row r="205">
          <cell r="G205" t="str">
            <v/>
          </cell>
        </row>
        <row r="206">
          <cell r="G206" t="str">
            <v/>
          </cell>
        </row>
        <row r="207">
          <cell r="G207" t="str">
            <v/>
          </cell>
        </row>
        <row r="208">
          <cell r="G208" t="str">
            <v/>
          </cell>
        </row>
        <row r="209">
          <cell r="G209" t="str">
            <v/>
          </cell>
        </row>
        <row r="210">
          <cell r="G210" t="str">
            <v/>
          </cell>
        </row>
        <row r="211">
          <cell r="G211" t="str">
            <v/>
          </cell>
        </row>
        <row r="212">
          <cell r="G212" t="str">
            <v/>
          </cell>
        </row>
        <row r="213">
          <cell r="G213" t="str">
            <v/>
          </cell>
        </row>
        <row r="214">
          <cell r="G214" t="str">
            <v/>
          </cell>
        </row>
        <row r="215">
          <cell r="G215" t="str">
            <v/>
          </cell>
        </row>
        <row r="216">
          <cell r="G216" t="str">
            <v/>
          </cell>
        </row>
        <row r="217">
          <cell r="G217" t="str">
            <v/>
          </cell>
        </row>
        <row r="218">
          <cell r="G218" t="str">
            <v/>
          </cell>
        </row>
        <row r="219">
          <cell r="G219" t="str">
            <v/>
          </cell>
        </row>
        <row r="220">
          <cell r="G220" t="str">
            <v/>
          </cell>
        </row>
        <row r="221">
          <cell r="G221" t="str">
            <v/>
          </cell>
        </row>
        <row r="222">
          <cell r="G222" t="str">
            <v/>
          </cell>
        </row>
        <row r="223">
          <cell r="G223" t="str">
            <v/>
          </cell>
        </row>
        <row r="224">
          <cell r="G224" t="str">
            <v/>
          </cell>
        </row>
        <row r="225">
          <cell r="G225" t="str">
            <v/>
          </cell>
        </row>
        <row r="226">
          <cell r="G226" t="str">
            <v/>
          </cell>
        </row>
        <row r="227">
          <cell r="G227" t="str">
            <v/>
          </cell>
        </row>
        <row r="228">
          <cell r="G228" t="str">
            <v/>
          </cell>
        </row>
        <row r="229">
          <cell r="G229" t="str">
            <v/>
          </cell>
        </row>
        <row r="230">
          <cell r="G230" t="str">
            <v/>
          </cell>
        </row>
        <row r="231">
          <cell r="G231" t="str">
            <v/>
          </cell>
        </row>
        <row r="232">
          <cell r="G232" t="str">
            <v/>
          </cell>
        </row>
        <row r="233">
          <cell r="G233" t="str">
            <v/>
          </cell>
        </row>
        <row r="234">
          <cell r="G234" t="str">
            <v/>
          </cell>
        </row>
        <row r="235">
          <cell r="G235" t="str">
            <v/>
          </cell>
        </row>
        <row r="236">
          <cell r="G236" t="str">
            <v/>
          </cell>
        </row>
        <row r="237">
          <cell r="G237" t="str">
            <v/>
          </cell>
        </row>
        <row r="238">
          <cell r="G238" t="str">
            <v/>
          </cell>
        </row>
        <row r="239">
          <cell r="G239" t="str">
            <v/>
          </cell>
        </row>
        <row r="240">
          <cell r="G240" t="str">
            <v/>
          </cell>
        </row>
        <row r="241">
          <cell r="G241" t="str">
            <v/>
          </cell>
        </row>
        <row r="242">
          <cell r="G242" t="str">
            <v/>
          </cell>
        </row>
        <row r="243">
          <cell r="G243" t="str">
            <v/>
          </cell>
        </row>
        <row r="244">
          <cell r="G244" t="str">
            <v/>
          </cell>
        </row>
        <row r="245">
          <cell r="G245" t="str">
            <v/>
          </cell>
        </row>
        <row r="246">
          <cell r="G246" t="str">
            <v/>
          </cell>
        </row>
        <row r="247">
          <cell r="G247" t="str">
            <v/>
          </cell>
        </row>
        <row r="248">
          <cell r="G248" t="str">
            <v/>
          </cell>
        </row>
        <row r="249">
          <cell r="G249" t="str">
            <v/>
          </cell>
        </row>
        <row r="250">
          <cell r="G250" t="str">
            <v/>
          </cell>
        </row>
        <row r="251">
          <cell r="G251" t="str">
            <v/>
          </cell>
        </row>
        <row r="252">
          <cell r="G252" t="str">
            <v/>
          </cell>
        </row>
        <row r="253">
          <cell r="G253" t="str">
            <v/>
          </cell>
        </row>
        <row r="254">
          <cell r="G254" t="str">
            <v/>
          </cell>
        </row>
        <row r="255">
          <cell r="G255" t="str">
            <v/>
          </cell>
        </row>
        <row r="256">
          <cell r="G256" t="str">
            <v/>
          </cell>
        </row>
        <row r="257">
          <cell r="G257" t="str">
            <v/>
          </cell>
        </row>
        <row r="258">
          <cell r="G258" t="str">
            <v/>
          </cell>
        </row>
        <row r="259">
          <cell r="G259" t="str">
            <v/>
          </cell>
        </row>
        <row r="260">
          <cell r="G260" t="str">
            <v/>
          </cell>
        </row>
        <row r="261">
          <cell r="G261" t="str">
            <v/>
          </cell>
        </row>
        <row r="262">
          <cell r="G262" t="str">
            <v/>
          </cell>
        </row>
        <row r="263">
          <cell r="G263" t="str">
            <v/>
          </cell>
        </row>
        <row r="264">
          <cell r="G264" t="str">
            <v/>
          </cell>
        </row>
        <row r="265">
          <cell r="G265" t="str">
            <v/>
          </cell>
        </row>
        <row r="266">
          <cell r="G266" t="str">
            <v/>
          </cell>
        </row>
        <row r="267">
          <cell r="G267" t="str">
            <v/>
          </cell>
        </row>
        <row r="268">
          <cell r="G268" t="str">
            <v/>
          </cell>
        </row>
        <row r="269">
          <cell r="G269" t="str">
            <v/>
          </cell>
        </row>
        <row r="270">
          <cell r="G270" t="str">
            <v/>
          </cell>
        </row>
        <row r="271">
          <cell r="G271" t="str">
            <v/>
          </cell>
        </row>
        <row r="272">
          <cell r="G272" t="str">
            <v/>
          </cell>
        </row>
        <row r="273">
          <cell r="G273" t="str">
            <v/>
          </cell>
        </row>
        <row r="274">
          <cell r="G274" t="str">
            <v/>
          </cell>
        </row>
        <row r="275">
          <cell r="G275" t="str">
            <v/>
          </cell>
        </row>
        <row r="276">
          <cell r="G276" t="str">
            <v/>
          </cell>
        </row>
        <row r="277">
          <cell r="G277" t="str">
            <v/>
          </cell>
        </row>
        <row r="278">
          <cell r="G278" t="str">
            <v/>
          </cell>
        </row>
        <row r="279">
          <cell r="G279" t="str">
            <v/>
          </cell>
        </row>
        <row r="280">
          <cell r="G280" t="str">
            <v/>
          </cell>
        </row>
        <row r="281">
          <cell r="G281" t="str">
            <v/>
          </cell>
        </row>
        <row r="282">
          <cell r="G282" t="str">
            <v/>
          </cell>
        </row>
        <row r="283">
          <cell r="G283" t="str">
            <v/>
          </cell>
        </row>
        <row r="284">
          <cell r="G284" t="str">
            <v/>
          </cell>
        </row>
        <row r="285">
          <cell r="G285" t="str">
            <v/>
          </cell>
        </row>
        <row r="286">
          <cell r="G286" t="str">
            <v/>
          </cell>
        </row>
        <row r="287">
          <cell r="G287" t="str">
            <v/>
          </cell>
        </row>
        <row r="288">
          <cell r="G288" t="str">
            <v/>
          </cell>
        </row>
        <row r="289">
          <cell r="G289" t="str">
            <v/>
          </cell>
        </row>
        <row r="290">
          <cell r="G290" t="str">
            <v/>
          </cell>
        </row>
        <row r="291">
          <cell r="G291" t="str">
            <v/>
          </cell>
        </row>
        <row r="292">
          <cell r="G292" t="str">
            <v/>
          </cell>
        </row>
        <row r="293">
          <cell r="G293" t="str">
            <v/>
          </cell>
        </row>
        <row r="294">
          <cell r="G294" t="str">
            <v/>
          </cell>
        </row>
        <row r="295">
          <cell r="G295" t="str">
            <v/>
          </cell>
        </row>
        <row r="296">
          <cell r="G296" t="str">
            <v/>
          </cell>
        </row>
        <row r="297">
          <cell r="G297" t="str">
            <v/>
          </cell>
        </row>
        <row r="298">
          <cell r="G298" t="str">
            <v/>
          </cell>
        </row>
        <row r="299">
          <cell r="G299" t="str">
            <v/>
          </cell>
        </row>
        <row r="300">
          <cell r="G300" t="str">
            <v/>
          </cell>
        </row>
        <row r="301">
          <cell r="G301" t="str">
            <v/>
          </cell>
        </row>
        <row r="302">
          <cell r="G302" t="str">
            <v/>
          </cell>
        </row>
        <row r="303">
          <cell r="G303" t="str">
            <v/>
          </cell>
        </row>
        <row r="304">
          <cell r="G304" t="str">
            <v/>
          </cell>
        </row>
        <row r="305">
          <cell r="G305" t="str">
            <v/>
          </cell>
        </row>
        <row r="306">
          <cell r="G306" t="str">
            <v/>
          </cell>
        </row>
        <row r="307">
          <cell r="G307" t="str">
            <v/>
          </cell>
        </row>
        <row r="308">
          <cell r="G308" t="str">
            <v/>
          </cell>
        </row>
        <row r="309">
          <cell r="G309" t="str">
            <v/>
          </cell>
        </row>
        <row r="310">
          <cell r="G310" t="str">
            <v/>
          </cell>
        </row>
        <row r="311">
          <cell r="G311" t="str">
            <v/>
          </cell>
        </row>
        <row r="312">
          <cell r="G312" t="str">
            <v/>
          </cell>
        </row>
        <row r="313">
          <cell r="G313" t="str">
            <v/>
          </cell>
        </row>
        <row r="314">
          <cell r="G314" t="str">
            <v/>
          </cell>
        </row>
        <row r="315">
          <cell r="G315" t="str">
            <v/>
          </cell>
        </row>
        <row r="316">
          <cell r="G316" t="str">
            <v/>
          </cell>
        </row>
        <row r="317">
          <cell r="G317" t="str">
            <v/>
          </cell>
        </row>
        <row r="318">
          <cell r="G318" t="str">
            <v/>
          </cell>
        </row>
        <row r="319">
          <cell r="G319" t="str">
            <v/>
          </cell>
        </row>
        <row r="320">
          <cell r="G320" t="str">
            <v/>
          </cell>
        </row>
        <row r="321">
          <cell r="G321" t="str">
            <v/>
          </cell>
        </row>
        <row r="322">
          <cell r="G322" t="str">
            <v/>
          </cell>
        </row>
        <row r="323">
          <cell r="G323" t="str">
            <v/>
          </cell>
        </row>
        <row r="324">
          <cell r="G324" t="str">
            <v/>
          </cell>
        </row>
        <row r="325">
          <cell r="G325" t="str">
            <v/>
          </cell>
        </row>
        <row r="326">
          <cell r="G326" t="str">
            <v/>
          </cell>
        </row>
        <row r="327">
          <cell r="G327" t="str">
            <v/>
          </cell>
        </row>
        <row r="328">
          <cell r="G328" t="str">
            <v/>
          </cell>
        </row>
        <row r="329">
          <cell r="G329" t="str">
            <v/>
          </cell>
        </row>
        <row r="330">
          <cell r="G330" t="str">
            <v/>
          </cell>
        </row>
        <row r="331">
          <cell r="G331" t="str">
            <v/>
          </cell>
        </row>
        <row r="332">
          <cell r="G332" t="str">
            <v/>
          </cell>
        </row>
        <row r="333">
          <cell r="G333" t="str">
            <v/>
          </cell>
        </row>
        <row r="334">
          <cell r="G334" t="str">
            <v/>
          </cell>
        </row>
        <row r="335">
          <cell r="G335" t="str">
            <v/>
          </cell>
        </row>
        <row r="336">
          <cell r="G336" t="str">
            <v/>
          </cell>
        </row>
        <row r="337">
          <cell r="G337" t="str">
            <v/>
          </cell>
        </row>
        <row r="338">
          <cell r="G338" t="str">
            <v/>
          </cell>
        </row>
        <row r="339">
          <cell r="G339" t="str">
            <v/>
          </cell>
        </row>
        <row r="340">
          <cell r="G340" t="str">
            <v/>
          </cell>
        </row>
        <row r="341">
          <cell r="G341" t="str">
            <v/>
          </cell>
        </row>
        <row r="342">
          <cell r="G342" t="str">
            <v/>
          </cell>
        </row>
        <row r="343">
          <cell r="G343" t="str">
            <v/>
          </cell>
        </row>
        <row r="344">
          <cell r="G344" t="str">
            <v/>
          </cell>
        </row>
        <row r="345">
          <cell r="G345" t="str">
            <v/>
          </cell>
        </row>
        <row r="346">
          <cell r="G346" t="str">
            <v/>
          </cell>
        </row>
        <row r="347">
          <cell r="G347" t="str">
            <v/>
          </cell>
        </row>
        <row r="348">
          <cell r="G348" t="str">
            <v/>
          </cell>
        </row>
        <row r="349">
          <cell r="G349" t="str">
            <v/>
          </cell>
        </row>
        <row r="350">
          <cell r="G350" t="str">
            <v/>
          </cell>
        </row>
        <row r="351">
          <cell r="G351" t="str">
            <v/>
          </cell>
        </row>
        <row r="352">
          <cell r="G352" t="str">
            <v/>
          </cell>
        </row>
        <row r="353">
          <cell r="G353" t="str">
            <v/>
          </cell>
        </row>
        <row r="354">
          <cell r="G354" t="str">
            <v/>
          </cell>
        </row>
        <row r="355">
          <cell r="G355" t="str">
            <v/>
          </cell>
        </row>
        <row r="356">
          <cell r="G356" t="str">
            <v/>
          </cell>
        </row>
        <row r="357">
          <cell r="G357" t="str">
            <v/>
          </cell>
        </row>
        <row r="358">
          <cell r="G358" t="str">
            <v/>
          </cell>
        </row>
        <row r="359">
          <cell r="G359" t="str">
            <v/>
          </cell>
        </row>
        <row r="360">
          <cell r="G360" t="str">
            <v/>
          </cell>
        </row>
        <row r="361">
          <cell r="G361" t="str">
            <v/>
          </cell>
        </row>
        <row r="362">
          <cell r="G362" t="str">
            <v/>
          </cell>
        </row>
        <row r="363">
          <cell r="G363" t="str">
            <v/>
          </cell>
        </row>
        <row r="364">
          <cell r="G364" t="str">
            <v/>
          </cell>
        </row>
        <row r="365">
          <cell r="G365" t="str">
            <v/>
          </cell>
        </row>
        <row r="366">
          <cell r="G366" t="str">
            <v/>
          </cell>
        </row>
        <row r="367">
          <cell r="G367" t="str">
            <v/>
          </cell>
        </row>
        <row r="368">
          <cell r="G368" t="str">
            <v/>
          </cell>
        </row>
        <row r="369">
          <cell r="G369" t="str">
            <v/>
          </cell>
        </row>
        <row r="370">
          <cell r="G370" t="str">
            <v/>
          </cell>
        </row>
        <row r="371">
          <cell r="G371" t="str">
            <v/>
          </cell>
        </row>
        <row r="372">
          <cell r="G372" t="str">
            <v/>
          </cell>
        </row>
        <row r="373">
          <cell r="G373" t="str">
            <v/>
          </cell>
        </row>
        <row r="374">
          <cell r="G374" t="str">
            <v/>
          </cell>
        </row>
        <row r="375">
          <cell r="G375" t="str">
            <v/>
          </cell>
        </row>
        <row r="376">
          <cell r="G376" t="str">
            <v/>
          </cell>
        </row>
        <row r="377">
          <cell r="G377" t="str">
            <v/>
          </cell>
        </row>
        <row r="378">
          <cell r="G378" t="str">
            <v/>
          </cell>
        </row>
        <row r="379">
          <cell r="G379" t="str">
            <v/>
          </cell>
        </row>
        <row r="380">
          <cell r="G380" t="str">
            <v/>
          </cell>
        </row>
        <row r="381">
          <cell r="G381" t="str">
            <v/>
          </cell>
        </row>
        <row r="382">
          <cell r="G382" t="str">
            <v/>
          </cell>
        </row>
        <row r="383">
          <cell r="G383" t="str">
            <v/>
          </cell>
        </row>
        <row r="384">
          <cell r="G384" t="str">
            <v/>
          </cell>
        </row>
        <row r="385">
          <cell r="G385" t="str">
            <v/>
          </cell>
        </row>
        <row r="386">
          <cell r="G386" t="str">
            <v/>
          </cell>
        </row>
        <row r="387">
          <cell r="G387" t="str">
            <v/>
          </cell>
        </row>
        <row r="388">
          <cell r="G388" t="str">
            <v/>
          </cell>
        </row>
        <row r="389">
          <cell r="G389" t="str">
            <v/>
          </cell>
        </row>
        <row r="390">
          <cell r="G390" t="str">
            <v/>
          </cell>
        </row>
        <row r="391">
          <cell r="G391" t="str">
            <v/>
          </cell>
        </row>
        <row r="392">
          <cell r="G392" t="str">
            <v/>
          </cell>
        </row>
        <row r="393">
          <cell r="G393" t="str">
            <v/>
          </cell>
        </row>
        <row r="394">
          <cell r="G394" t="str">
            <v/>
          </cell>
        </row>
        <row r="395">
          <cell r="G395" t="str">
            <v/>
          </cell>
        </row>
        <row r="396">
          <cell r="G396" t="str">
            <v/>
          </cell>
        </row>
        <row r="397">
          <cell r="G397" t="str">
            <v/>
          </cell>
        </row>
        <row r="398">
          <cell r="G398" t="str">
            <v/>
          </cell>
        </row>
        <row r="399">
          <cell r="G399" t="str">
            <v/>
          </cell>
        </row>
        <row r="400">
          <cell r="G400" t="str">
            <v/>
          </cell>
        </row>
        <row r="401">
          <cell r="G401" t="str">
            <v/>
          </cell>
        </row>
        <row r="402">
          <cell r="G402" t="str">
            <v/>
          </cell>
        </row>
        <row r="403">
          <cell r="G403" t="str">
            <v/>
          </cell>
        </row>
        <row r="404">
          <cell r="G404" t="str">
            <v/>
          </cell>
        </row>
        <row r="405">
          <cell r="G405" t="str">
            <v/>
          </cell>
        </row>
        <row r="406">
          <cell r="G406" t="str">
            <v/>
          </cell>
        </row>
        <row r="407">
          <cell r="G407" t="str">
            <v/>
          </cell>
        </row>
        <row r="408">
          <cell r="G408" t="str">
            <v/>
          </cell>
        </row>
        <row r="409">
          <cell r="G409" t="str">
            <v/>
          </cell>
        </row>
        <row r="410">
          <cell r="G410" t="str">
            <v/>
          </cell>
        </row>
        <row r="411">
          <cell r="G411" t="str">
            <v/>
          </cell>
        </row>
        <row r="412">
          <cell r="G412" t="str">
            <v/>
          </cell>
        </row>
        <row r="413">
          <cell r="G413" t="str">
            <v/>
          </cell>
        </row>
      </sheetData>
      <sheetData sheetId="1"/>
      <sheetData sheetId="2" refreshError="1"/>
      <sheetData sheetId="3" refreshError="1"/>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ILAGE"/>
    </sheetNames>
    <sheetDataSet>
      <sheetData sheetId="0" refreshError="1">
        <row r="1">
          <cell r="A1" t="str">
            <v>Silage 1</v>
          </cell>
          <cell r="C1" t="str">
            <v>CORN SILAGE ENTERPRISE BUDGET</v>
          </cell>
          <cell r="G1" t="str">
            <v>Revised: May '98</v>
          </cell>
        </row>
        <row r="2">
          <cell r="A2">
            <v>701</v>
          </cell>
          <cell r="F2" t="str">
            <v>Profit Per Acre</v>
          </cell>
          <cell r="H2" t="e">
            <v>#REF!</v>
          </cell>
        </row>
        <row r="3">
          <cell r="B3" t="str">
            <v>Number of Acres =</v>
          </cell>
          <cell r="D3">
            <v>1</v>
          </cell>
          <cell r="F3" t="str">
            <v>1 tonne =</v>
          </cell>
          <cell r="G3">
            <v>1.1023000000000001</v>
          </cell>
          <cell r="H3" t="str">
            <v>ton</v>
          </cell>
        </row>
        <row r="5">
          <cell r="A5" t="str">
            <v>=</v>
          </cell>
          <cell r="B5" t="str">
            <v>=</v>
          </cell>
          <cell r="C5" t="str">
            <v>=</v>
          </cell>
          <cell r="D5" t="str">
            <v>=</v>
          </cell>
          <cell r="E5" t="str">
            <v>=</v>
          </cell>
          <cell r="F5" t="str">
            <v>=</v>
          </cell>
          <cell r="G5" t="str">
            <v>=</v>
          </cell>
          <cell r="H5" t="str">
            <v>=</v>
          </cell>
        </row>
        <row r="6">
          <cell r="C6" t="str">
            <v xml:space="preserve">  Optimistic</v>
          </cell>
          <cell r="E6" t="str">
            <v xml:space="preserve">  Expected</v>
          </cell>
          <cell r="G6" t="str">
            <v xml:space="preserve"> Pessimistic</v>
          </cell>
        </row>
        <row r="7">
          <cell r="A7" t="str">
            <v>Yield - tonne/acre</v>
          </cell>
          <cell r="C7">
            <v>16</v>
          </cell>
          <cell r="E7">
            <v>12.5</v>
          </cell>
          <cell r="G7">
            <v>11.4</v>
          </cell>
        </row>
        <row r="8">
          <cell r="A8" t="str">
            <v>Price - $/tonne</v>
          </cell>
          <cell r="C8">
            <v>27.83</v>
          </cell>
          <cell r="E8">
            <v>26.25</v>
          </cell>
          <cell r="G8">
            <v>25.3</v>
          </cell>
        </row>
        <row r="9">
          <cell r="A9" t="str">
            <v>Production - tonne</v>
          </cell>
          <cell r="C9">
            <v>16</v>
          </cell>
          <cell r="E9">
            <v>12.5</v>
          </cell>
          <cell r="G9">
            <v>11.4</v>
          </cell>
        </row>
        <row r="10">
          <cell r="A10" t="str">
            <v>=</v>
          </cell>
          <cell r="B10" t="str">
            <v>=</v>
          </cell>
          <cell r="C10" t="str">
            <v>=</v>
          </cell>
          <cell r="D10" t="str">
            <v>=</v>
          </cell>
          <cell r="E10" t="str">
            <v>=</v>
          </cell>
          <cell r="F10" t="str">
            <v>=</v>
          </cell>
          <cell r="G10" t="str">
            <v>=</v>
          </cell>
          <cell r="H10" t="str">
            <v>=</v>
          </cell>
        </row>
        <row r="11">
          <cell r="D11" t="str">
            <v>Insurance Evaluation</v>
          </cell>
        </row>
        <row r="12">
          <cell r="A12" t="str">
            <v>Market Revenue Ins.</v>
          </cell>
          <cell r="E12" t="str">
            <v xml:space="preserve">  Crop Insurance</v>
          </cell>
        </row>
        <row r="13">
          <cell r="A13" t="str">
            <v xml:space="preserve"> Premium/ac:</v>
          </cell>
          <cell r="D13">
            <v>8.2984428221555915E-3</v>
          </cell>
          <cell r="E13" t="str">
            <v xml:space="preserve">   C.I. Premium/ac:</v>
          </cell>
          <cell r="H13">
            <v>13.05</v>
          </cell>
          <cell r="K13">
            <v>2.5146796430774519E-2</v>
          </cell>
        </row>
        <row r="14">
          <cell r="A14" t="str">
            <v xml:space="preserve"> Guaranteed Price/bu</v>
          </cell>
          <cell r="D14">
            <v>23</v>
          </cell>
          <cell r="E14" t="str">
            <v xml:space="preserve">   Level of Coverage</v>
          </cell>
          <cell r="H14">
            <v>0.85</v>
          </cell>
          <cell r="K14">
            <v>7.0902625625642628</v>
          </cell>
        </row>
        <row r="15">
          <cell r="A15" t="str">
            <v xml:space="preserve"> Probability of a payout</v>
          </cell>
          <cell r="D15">
            <v>5.1064266261023235E-3</v>
          </cell>
          <cell r="E15" t="str">
            <v xml:space="preserve">   Guaranteed Yield/ac.</v>
          </cell>
          <cell r="H15">
            <v>10.625</v>
          </cell>
          <cell r="K15" t="e">
            <v>#REF!</v>
          </cell>
        </row>
        <row r="16">
          <cell r="A16" t="str">
            <v xml:space="preserve"> Expected Payout/ac</v>
          </cell>
          <cell r="D16">
            <v>2.5146796430774519E-2</v>
          </cell>
          <cell r="E16" t="str">
            <v xml:space="preserve">   Probability of a payout</v>
          </cell>
          <cell r="H16">
            <v>0.20746928326941261</v>
          </cell>
          <cell r="K16" t="e">
            <v>#REF!</v>
          </cell>
        </row>
        <row r="17">
          <cell r="D17">
            <v>5.1064266261023235E-3</v>
          </cell>
          <cell r="E17" t="str">
            <v xml:space="preserve">   Expected Payout/ac</v>
          </cell>
          <cell r="H17">
            <v>7.0651157661334887</v>
          </cell>
          <cell r="K17">
            <v>328.125</v>
          </cell>
        </row>
        <row r="18">
          <cell r="H18">
            <v>0.20746928326941261</v>
          </cell>
          <cell r="K18">
            <v>101.04864041674843</v>
          </cell>
        </row>
        <row r="19">
          <cell r="A19" t="str">
            <v>Participate in MRIP? (y/n)</v>
          </cell>
          <cell r="D19" t="str">
            <v>Yes</v>
          </cell>
          <cell r="E19" t="str">
            <v xml:space="preserve">  Participate in CI? (y/n)</v>
          </cell>
          <cell r="H19" t="str">
            <v>Yes</v>
          </cell>
          <cell r="K19">
            <v>12.5</v>
          </cell>
        </row>
        <row r="20">
          <cell r="A20" t="str">
            <v>=</v>
          </cell>
          <cell r="B20" t="str">
            <v>=</v>
          </cell>
          <cell r="C20" t="str">
            <v>=</v>
          </cell>
          <cell r="D20" t="str">
            <v>=</v>
          </cell>
          <cell r="E20" t="str">
            <v>=</v>
          </cell>
          <cell r="F20" t="str">
            <v>=</v>
          </cell>
          <cell r="G20" t="str">
            <v>=</v>
          </cell>
          <cell r="H20" t="str">
            <v>=</v>
          </cell>
          <cell r="K20">
            <v>26.25</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35.339999999999996</v>
          </cell>
        </row>
        <row r="24">
          <cell r="A24" t="str">
            <v xml:space="preserve"> Seed </v>
          </cell>
          <cell r="D24" t="str">
            <v>M-kernel</v>
          </cell>
          <cell r="E24">
            <v>31</v>
          </cell>
          <cell r="F24">
            <v>1.1399999999999999</v>
          </cell>
          <cell r="G24">
            <v>35.339999999999996</v>
          </cell>
          <cell r="H24">
            <v>35.339999999999996</v>
          </cell>
          <cell r="K24">
            <v>65.674000000000007</v>
          </cell>
        </row>
        <row r="25">
          <cell r="A25" t="str">
            <v xml:space="preserve"> Seed Treatment</v>
          </cell>
          <cell r="D25" t="str">
            <v>gm</v>
          </cell>
          <cell r="E25">
            <v>2.75</v>
          </cell>
          <cell r="F25">
            <v>0.55000000000000004</v>
          </cell>
          <cell r="G25">
            <v>1.5125000000000002</v>
          </cell>
          <cell r="H25">
            <v>1.5125000000000002</v>
          </cell>
          <cell r="K25">
            <v>45.032499999999999</v>
          </cell>
        </row>
        <row r="26">
          <cell r="K26">
            <v>13.058298442822156</v>
          </cell>
        </row>
        <row r="27">
          <cell r="A27" t="str">
            <v xml:space="preserve"> Fertilizer   #1</v>
          </cell>
          <cell r="C27" t="str">
            <v>11-52-0</v>
          </cell>
          <cell r="D27" t="str">
            <v>kg</v>
          </cell>
          <cell r="E27">
            <v>28</v>
          </cell>
          <cell r="F27">
            <v>0.44800000000000001</v>
          </cell>
          <cell r="G27">
            <v>12.544</v>
          </cell>
          <cell r="H27">
            <v>12.544</v>
          </cell>
          <cell r="K27">
            <v>0</v>
          </cell>
        </row>
        <row r="28">
          <cell r="A28" t="str">
            <v xml:space="preserve">              #2</v>
          </cell>
          <cell r="C28" t="str">
            <v>0-0-60</v>
          </cell>
          <cell r="D28" t="str">
            <v>kg</v>
          </cell>
          <cell r="E28">
            <v>32</v>
          </cell>
          <cell r="F28">
            <v>0.24</v>
          </cell>
          <cell r="G28">
            <v>7.68</v>
          </cell>
          <cell r="H28">
            <v>7.68</v>
          </cell>
          <cell r="K28">
            <v>0</v>
          </cell>
        </row>
        <row r="29">
          <cell r="A29" t="str">
            <v xml:space="preserve">              #3</v>
          </cell>
          <cell r="C29" t="str">
            <v>28-0-0</v>
          </cell>
          <cell r="D29" t="str">
            <v>kg</v>
          </cell>
          <cell r="E29">
            <v>202</v>
          </cell>
          <cell r="F29">
            <v>0.22500000000000001</v>
          </cell>
          <cell r="G29">
            <v>45.45</v>
          </cell>
          <cell r="H29">
            <v>45.45</v>
          </cell>
        </row>
        <row r="30">
          <cell r="J30" t="str">
            <v>Grip prob factor (component of grip)</v>
          </cell>
          <cell r="K30">
            <v>1.8546857707509892</v>
          </cell>
        </row>
        <row r="31">
          <cell r="D31" t="str">
            <v>Unit/Ac</v>
          </cell>
          <cell r="E31" t="str">
            <v>Number</v>
          </cell>
          <cell r="F31" t="str">
            <v>Cost/Unit</v>
          </cell>
          <cell r="G31" t="str">
            <v>$/Acre</v>
          </cell>
          <cell r="H31" t="str">
            <v>$/Year</v>
          </cell>
          <cell r="J31" t="str">
            <v>C.I. prob factor (component of Crop Insurance)</v>
          </cell>
          <cell r="K31">
            <v>1.2711983695652174</v>
          </cell>
        </row>
        <row r="32">
          <cell r="A32" t="str">
            <v xml:space="preserve"> Herbicide </v>
          </cell>
          <cell r="D32" t="str">
            <v>-------</v>
          </cell>
          <cell r="E32" t="str">
            <v xml:space="preserve">  ------</v>
          </cell>
          <cell r="F32" t="str">
            <v>-</v>
          </cell>
          <cell r="G32" t="str">
            <v xml:space="preserve">  -------</v>
          </cell>
          <cell r="H32" t="str">
            <v xml:space="preserve">  -------</v>
          </cell>
        </row>
        <row r="33">
          <cell r="A33" t="str">
            <v xml:space="preserve">   Annual Grasses</v>
          </cell>
          <cell r="D33" t="str">
            <v>kg or l</v>
          </cell>
          <cell r="E33">
            <v>1</v>
          </cell>
          <cell r="F33">
            <v>20</v>
          </cell>
          <cell r="G33">
            <v>20</v>
          </cell>
          <cell r="H33">
            <v>20</v>
          </cell>
          <cell r="K33">
            <v>13.05</v>
          </cell>
        </row>
        <row r="34">
          <cell r="A34" t="str">
            <v xml:space="preserve">   Broadleaf Herbicides</v>
          </cell>
          <cell r="D34" t="str">
            <v>kg or l</v>
          </cell>
          <cell r="E34">
            <v>0.3</v>
          </cell>
          <cell r="F34">
            <v>28</v>
          </cell>
          <cell r="G34">
            <v>8.4</v>
          </cell>
          <cell r="H34">
            <v>8.4</v>
          </cell>
          <cell r="K34">
            <v>13.058298442822156</v>
          </cell>
        </row>
        <row r="35">
          <cell r="A35" t="str">
            <v xml:space="preserve">   Other Herbicides</v>
          </cell>
          <cell r="D35" t="str">
            <v>kg or l</v>
          </cell>
          <cell r="E35">
            <v>0</v>
          </cell>
          <cell r="F35">
            <v>0</v>
          </cell>
          <cell r="G35">
            <v>0</v>
          </cell>
          <cell r="H35">
            <v>0</v>
          </cell>
        </row>
        <row r="36">
          <cell r="A36" t="str">
            <v xml:space="preserve"> Insecticides</v>
          </cell>
          <cell r="D36" t="str">
            <v>kg or l</v>
          </cell>
          <cell r="E36">
            <v>2.8</v>
          </cell>
          <cell r="F36">
            <v>5.4</v>
          </cell>
          <cell r="G36">
            <v>15.12</v>
          </cell>
          <cell r="H36">
            <v>15.12</v>
          </cell>
        </row>
        <row r="37">
          <cell r="A37" t="str">
            <v xml:space="preserve"> Fungicides</v>
          </cell>
          <cell r="D37" t="str">
            <v>kg or l</v>
          </cell>
          <cell r="E37">
            <v>0</v>
          </cell>
          <cell r="F37">
            <v>0</v>
          </cell>
          <cell r="G37">
            <v>0</v>
          </cell>
          <cell r="H37">
            <v>0</v>
          </cell>
        </row>
        <row r="38">
          <cell r="A38" t="str">
            <v xml:space="preserve"> Crop Insurance</v>
          </cell>
          <cell r="D38" t="str">
            <v>Insurance</v>
          </cell>
          <cell r="E38">
            <v>1</v>
          </cell>
          <cell r="F38">
            <v>13.05</v>
          </cell>
          <cell r="G38">
            <v>13.05</v>
          </cell>
          <cell r="H38">
            <v>13.05</v>
          </cell>
        </row>
        <row r="39">
          <cell r="A39" t="str">
            <v xml:space="preserve"> Market Revenue Insurance</v>
          </cell>
          <cell r="D39" t="str">
            <v>Insurance</v>
          </cell>
          <cell r="E39">
            <v>1</v>
          </cell>
          <cell r="F39">
            <v>8.2984428221555915E-3</v>
          </cell>
          <cell r="G39">
            <v>8.2984428221555915E-3</v>
          </cell>
          <cell r="H39">
            <v>8.2984428221555915E-3</v>
          </cell>
        </row>
        <row r="40">
          <cell r="A40" t="str">
            <v xml:space="preserve"> Custom Work  #1</v>
          </cell>
          <cell r="C40" t="str">
            <v xml:space="preserve">Silo fill        </v>
          </cell>
          <cell r="E40">
            <v>0</v>
          </cell>
          <cell r="F40">
            <v>42</v>
          </cell>
          <cell r="G40">
            <v>0</v>
          </cell>
          <cell r="H40">
            <v>0</v>
          </cell>
        </row>
        <row r="41">
          <cell r="A41" t="str">
            <v xml:space="preserve">              #2</v>
          </cell>
          <cell r="C41" t="str">
            <v>Apply Nitrogen</v>
          </cell>
          <cell r="E41">
            <v>0</v>
          </cell>
          <cell r="F41">
            <v>8</v>
          </cell>
          <cell r="G41">
            <v>0</v>
          </cell>
          <cell r="H41">
            <v>0</v>
          </cell>
        </row>
        <row r="42">
          <cell r="A42" t="str">
            <v xml:space="preserve"> Storage</v>
          </cell>
          <cell r="D42" t="str">
            <v>tonnes</v>
          </cell>
          <cell r="E42">
            <v>0</v>
          </cell>
          <cell r="F42">
            <v>0</v>
          </cell>
          <cell r="G42">
            <v>0</v>
          </cell>
          <cell r="H42">
            <v>0</v>
          </cell>
        </row>
        <row r="43">
          <cell r="A43" t="str">
            <v xml:space="preserve"> Trucking</v>
          </cell>
          <cell r="D43" t="str">
            <v>tonnes</v>
          </cell>
          <cell r="E43">
            <v>12.5</v>
          </cell>
          <cell r="F43">
            <v>0</v>
          </cell>
          <cell r="G43">
            <v>0</v>
          </cell>
          <cell r="H43">
            <v>0</v>
          </cell>
        </row>
        <row r="44">
          <cell r="A44" t="str">
            <v xml:space="preserve"> Marketing Fees</v>
          </cell>
          <cell r="E44">
            <v>0</v>
          </cell>
          <cell r="F44">
            <v>0</v>
          </cell>
          <cell r="G44">
            <v>0</v>
          </cell>
          <cell r="H44">
            <v>0</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20</v>
          </cell>
          <cell r="E53" t="e">
            <v>#REF!</v>
          </cell>
          <cell r="G53" t="e">
            <v>#REF!</v>
          </cell>
          <cell r="H53" t="e">
            <v>#REF!</v>
          </cell>
          <cell r="K53" t="str">
            <v>Wfarm!L8</v>
          </cell>
        </row>
        <row r="54">
          <cell r="A54" t="str">
            <v xml:space="preserve"> Mach. Repair &amp; Maint.</v>
          </cell>
          <cell r="D54">
            <v>20</v>
          </cell>
          <cell r="E54" t="e">
            <v>#REF!</v>
          </cell>
          <cell r="G54" t="e">
            <v>#REF!</v>
          </cell>
          <cell r="H54" t="e">
            <v>#REF!</v>
          </cell>
        </row>
        <row r="55">
          <cell r="A55" t="str">
            <v xml:space="preserve"> Bldg. Repair &amp; Maint.</v>
          </cell>
          <cell r="D55">
            <v>8</v>
          </cell>
          <cell r="E55" t="e">
            <v>#REF!</v>
          </cell>
          <cell r="G55" t="e">
            <v>#REF!</v>
          </cell>
          <cell r="H55" t="e">
            <v>#REF!</v>
          </cell>
        </row>
        <row r="56">
          <cell r="A56" t="str">
            <v xml:space="preserve"> Rent and Labour</v>
          </cell>
          <cell r="D56">
            <v>16</v>
          </cell>
          <cell r="E56" t="e">
            <v>#REF!</v>
          </cell>
          <cell r="G56" t="e">
            <v>#REF!</v>
          </cell>
          <cell r="H56" t="e">
            <v>#REF!</v>
          </cell>
        </row>
        <row r="57">
          <cell r="A57" t="str">
            <v xml:space="preserve"> General Variable Costs</v>
          </cell>
          <cell r="D57">
            <v>15</v>
          </cell>
          <cell r="E57" t="e">
            <v>#REF!</v>
          </cell>
          <cell r="G57" t="e">
            <v>#REF!</v>
          </cell>
          <cell r="H57" t="e">
            <v>#REF!</v>
          </cell>
          <cell r="J57" t="e">
            <v>#REF!</v>
          </cell>
          <cell r="K57" t="str">
            <v>Wfarm!L9</v>
          </cell>
        </row>
        <row r="58">
          <cell r="A58" t="str">
            <v xml:space="preserve"> Interest on</v>
          </cell>
          <cell r="C58" t="str">
            <v>%int</v>
          </cell>
          <cell r="D58" t="str">
            <v>%year</v>
          </cell>
        </row>
        <row r="59">
          <cell r="A59" t="str">
            <v xml:space="preserve"> Operating Capital</v>
          </cell>
          <cell r="C59">
            <v>8</v>
          </cell>
          <cell r="D59">
            <v>40</v>
          </cell>
          <cell r="E59" t="e">
            <v>#REF!</v>
          </cell>
          <cell r="G59" t="e">
            <v>#REF!</v>
          </cell>
          <cell r="H59" t="e">
            <v>#REF!</v>
          </cell>
        </row>
        <row r="60">
          <cell r="G60" t="str">
            <v xml:space="preserve">  -------</v>
          </cell>
          <cell r="H60" t="str">
            <v xml:space="preserve">  -------</v>
          </cell>
        </row>
        <row r="61">
          <cell r="A61" t="str">
            <v>Total Variable Costs</v>
          </cell>
          <cell r="G61" t="e">
            <v>#REF!</v>
          </cell>
          <cell r="H61" t="e">
            <v>#REF!</v>
          </cell>
        </row>
        <row r="62">
          <cell r="D62" t="str">
            <v>Typical</v>
          </cell>
          <cell r="E62" t="str">
            <v xml:space="preserve"> Enterprise</v>
          </cell>
        </row>
        <row r="63">
          <cell r="A63" t="str">
            <v>Fixed Costs:</v>
          </cell>
          <cell r="D63" t="str">
            <v xml:space="preserve"> $/Acre</v>
          </cell>
          <cell r="E63" t="str">
            <v xml:space="preserve"> $ Allocated</v>
          </cell>
          <cell r="G63" t="str">
            <v>$/Acre</v>
          </cell>
          <cell r="H63" t="str">
            <v>$/Year</v>
          </cell>
          <cell r="K63" t="str">
            <v>Wfarm!K4</v>
          </cell>
        </row>
        <row r="64">
          <cell r="A64" t="str">
            <v xml:space="preserve"> Depreciation</v>
          </cell>
          <cell r="D64">
            <v>31</v>
          </cell>
          <cell r="E64" t="e">
            <v>#REF!</v>
          </cell>
          <cell r="G64" t="e">
            <v>#REF!</v>
          </cell>
          <cell r="H64" t="e">
            <v>#REF!</v>
          </cell>
          <cell r="K64" t="str">
            <v>Wfarm!K5</v>
          </cell>
        </row>
        <row r="65">
          <cell r="A65" t="str">
            <v xml:space="preserve"> Interest on Term Loans</v>
          </cell>
          <cell r="D65">
            <v>19</v>
          </cell>
          <cell r="E65" t="e">
            <v>#REF!</v>
          </cell>
          <cell r="G65" t="e">
            <v>#REF!</v>
          </cell>
          <cell r="H65" t="e">
            <v>#REF!</v>
          </cell>
          <cell r="K65" t="str">
            <v>Wfarm!K6</v>
          </cell>
        </row>
        <row r="66">
          <cell r="A66" t="str">
            <v xml:space="preserve"> Long-term Leases</v>
          </cell>
          <cell r="D66">
            <v>0</v>
          </cell>
          <cell r="E66" t="e">
            <v>#REF!</v>
          </cell>
          <cell r="G66" t="e">
            <v>#REF!</v>
          </cell>
          <cell r="H66" t="e">
            <v>#REF!</v>
          </cell>
          <cell r="K66" t="str">
            <v>Wfarm!K7</v>
          </cell>
        </row>
        <row r="67">
          <cell r="A67" t="str">
            <v xml:space="preserve"> General Fixed Costs</v>
          </cell>
          <cell r="D67">
            <v>5.5</v>
          </cell>
          <cell r="E67" t="e">
            <v>#REF!</v>
          </cell>
          <cell r="G67" t="e">
            <v>#REF!</v>
          </cell>
          <cell r="H67" t="e">
            <v>#REF!</v>
          </cell>
        </row>
        <row r="68">
          <cell r="G68" t="str">
            <v xml:space="preserve">  -------</v>
          </cell>
          <cell r="H68" t="str">
            <v xml:space="preserve">  -------</v>
          </cell>
        </row>
        <row r="69">
          <cell r="A69" t="str">
            <v>Total Fixed Costs</v>
          </cell>
          <cell r="G69" t="e">
            <v>#REF!</v>
          </cell>
          <cell r="H69" t="e">
            <v>#REF!</v>
          </cell>
        </row>
        <row r="70">
          <cell r="A70" t="str">
            <v>=</v>
          </cell>
          <cell r="B70" t="str">
            <v>=</v>
          </cell>
          <cell r="C70" t="str">
            <v>=</v>
          </cell>
          <cell r="D70" t="str">
            <v>=</v>
          </cell>
          <cell r="E70" t="str">
            <v>=</v>
          </cell>
          <cell r="F70" t="str">
            <v>=</v>
          </cell>
          <cell r="G70" t="str">
            <v>=</v>
          </cell>
          <cell r="H70" t="str">
            <v>=</v>
          </cell>
        </row>
        <row r="71">
          <cell r="A71" t="str">
            <v>Revenues:</v>
          </cell>
          <cell r="E71" t="str">
            <v>$/Acre</v>
          </cell>
          <cell r="F71" t="str">
            <v>$/Year</v>
          </cell>
        </row>
        <row r="72">
          <cell r="A72" t="str">
            <v>Total Expected Revenues</v>
          </cell>
          <cell r="E72">
            <v>328.125</v>
          </cell>
          <cell r="F72">
            <v>328.125</v>
          </cell>
        </row>
        <row r="73">
          <cell r="A73" t="str">
            <v xml:space="preserve">    add: Expected Insurance Revenues</v>
          </cell>
          <cell r="E73">
            <v>7.0902625625642628</v>
          </cell>
          <cell r="F73">
            <v>7.0902625625642628</v>
          </cell>
        </row>
        <row r="74">
          <cell r="A74" t="str">
            <v xml:space="preserve">    less: Variable Costs</v>
          </cell>
          <cell r="E74" t="e">
            <v>#REF!</v>
          </cell>
          <cell r="F74" t="e">
            <v>#REF!</v>
          </cell>
        </row>
        <row r="75">
          <cell r="E75" t="str">
            <v xml:space="preserve">  -------</v>
          </cell>
          <cell r="F75" t="str">
            <v xml:space="preserve">  -------</v>
          </cell>
        </row>
        <row r="76">
          <cell r="A76" t="str">
            <v>Expected Operating Margin</v>
          </cell>
          <cell r="E76" t="e">
            <v>#REF!</v>
          </cell>
          <cell r="F76" t="e">
            <v>#REF!</v>
          </cell>
        </row>
        <row r="77">
          <cell r="A77" t="str">
            <v xml:space="preserve">    less: Fixed Costs</v>
          </cell>
          <cell r="E77" t="e">
            <v>#REF!</v>
          </cell>
          <cell r="F77" t="e">
            <v>#REF!</v>
          </cell>
        </row>
        <row r="78">
          <cell r="E78" t="str">
            <v xml:space="preserve">  -------</v>
          </cell>
          <cell r="F78" t="str">
            <v xml:space="preserve">  -------</v>
          </cell>
        </row>
        <row r="79">
          <cell r="A79" t="str">
            <v>Expected Net Revenue</v>
          </cell>
          <cell r="E79" t="e">
            <v>#REF!</v>
          </cell>
          <cell r="F79" t="e">
            <v>#REF!</v>
          </cell>
        </row>
        <row r="81">
          <cell r="A81" t="str">
            <v xml:space="preserve">      Break-even $/tonne to cover:</v>
          </cell>
          <cell r="E81" t="str">
            <v>Variable Costs</v>
          </cell>
          <cell r="G81" t="e">
            <v>#REF!</v>
          </cell>
        </row>
        <row r="82">
          <cell r="E82" t="str">
            <v>Fixed Costs</v>
          </cell>
          <cell r="G82" t="e">
            <v>#REF!</v>
          </cell>
        </row>
        <row r="83">
          <cell r="G83" t="str">
            <v xml:space="preserve">  -------</v>
          </cell>
        </row>
        <row r="84">
          <cell r="E84" t="str">
            <v>Total Costs</v>
          </cell>
          <cell r="G84" t="e">
            <v>#REF!</v>
          </cell>
        </row>
        <row r="85">
          <cell r="A85" t="str">
            <v>=</v>
          </cell>
          <cell r="B85" t="str">
            <v>=</v>
          </cell>
          <cell r="C85" t="str">
            <v>=</v>
          </cell>
          <cell r="D85" t="str">
            <v>=</v>
          </cell>
          <cell r="E85" t="str">
            <v>=</v>
          </cell>
          <cell r="F85" t="str">
            <v>=</v>
          </cell>
          <cell r="G85" t="str">
            <v>=</v>
          </cell>
          <cell r="H85" t="str">
            <v>=</v>
          </cell>
        </row>
        <row r="86">
          <cell r="B86" t="str">
            <v>Chance of at least breaking even          ==&gt;</v>
          </cell>
          <cell r="G86" t="e">
            <v>#REF!</v>
          </cell>
        </row>
        <row r="87">
          <cell r="B87" t="str">
            <v>Chance of at least</v>
          </cell>
          <cell r="D87">
            <v>0</v>
          </cell>
          <cell r="E87" t="str">
            <v>$/acre return  ==&gt;</v>
          </cell>
          <cell r="G87" t="e">
            <v>#REF!</v>
          </cell>
        </row>
        <row r="88">
          <cell r="B88" t="str">
            <v>Coefficient of variation                  ==&gt;</v>
          </cell>
          <cell r="G88">
            <v>0.30795776127009045</v>
          </cell>
        </row>
        <row r="89">
          <cell r="H89" t="str">
            <v>mn</v>
          </cell>
          <cell r="I89" t="e">
            <v>#REF!</v>
          </cell>
        </row>
        <row r="90">
          <cell r="C90" t="str">
            <v>Returns $/acre</v>
          </cell>
          <cell r="E90" t="str">
            <v>Chances of at least</v>
          </cell>
          <cell r="H90" t="str">
            <v>ystd</v>
          </cell>
          <cell r="I90">
            <v>3.7967330000000001</v>
          </cell>
        </row>
        <row r="91">
          <cell r="E91" t="str">
            <v>this return per acre</v>
          </cell>
          <cell r="H91" t="str">
            <v>pstd</v>
          </cell>
          <cell r="I91">
            <v>1.2759857499999994</v>
          </cell>
        </row>
        <row r="92">
          <cell r="H92" t="str">
            <v>nrstd</v>
          </cell>
          <cell r="I92">
            <v>101.04864041674843</v>
          </cell>
        </row>
        <row r="93">
          <cell r="C93" t="e">
            <v>#REF!</v>
          </cell>
          <cell r="E93" t="str">
            <v xml:space="preserve">       17 %</v>
          </cell>
        </row>
        <row r="94">
          <cell r="C94" t="e">
            <v>#REF!</v>
          </cell>
          <cell r="E94" t="str">
            <v xml:space="preserve">       33 %</v>
          </cell>
          <cell r="H94" t="str">
            <v>z</v>
          </cell>
          <cell r="I94" t="e">
            <v>#REF!</v>
          </cell>
          <cell r="J94" t="e">
            <v>#REF!</v>
          </cell>
        </row>
        <row r="95">
          <cell r="C95" t="e">
            <v>#REF!</v>
          </cell>
          <cell r="E95" t="str">
            <v xml:space="preserve">       50 %</v>
          </cell>
          <cell r="H95" t="str">
            <v>v1</v>
          </cell>
          <cell r="I95" t="e">
            <v>#REF!</v>
          </cell>
          <cell r="J95" t="e">
            <v>#REF!</v>
          </cell>
        </row>
        <row r="96">
          <cell r="C96" t="e">
            <v>#REF!</v>
          </cell>
          <cell r="E96" t="str">
            <v xml:space="preserve">       67 %</v>
          </cell>
          <cell r="H96" t="str">
            <v>v2</v>
          </cell>
          <cell r="I96" t="e">
            <v>#REF!</v>
          </cell>
          <cell r="J96" t="e">
            <v>#REF!</v>
          </cell>
        </row>
        <row r="97">
          <cell r="C97" t="e">
            <v>#REF!</v>
          </cell>
          <cell r="E97" t="str">
            <v xml:space="preserve">       83 %</v>
          </cell>
          <cell r="H97" t="str">
            <v>p(vx)</v>
          </cell>
          <cell r="I97" t="e">
            <v>#REF!</v>
          </cell>
          <cell r="J97" t="e">
            <v>#REF!</v>
          </cell>
        </row>
        <row r="98">
          <cell r="H98" t="str">
            <v/>
          </cell>
        </row>
        <row r="99">
          <cell r="E99" t="str">
            <v>- End of Budget -</v>
          </cell>
        </row>
        <row r="100">
          <cell r="A100" t="str">
            <v>=</v>
          </cell>
          <cell r="B100" t="str">
            <v>=</v>
          </cell>
          <cell r="C100" t="str">
            <v>=</v>
          </cell>
          <cell r="D100" t="str">
            <v>=</v>
          </cell>
          <cell r="E100" t="str">
            <v>=</v>
          </cell>
          <cell r="F100" t="str">
            <v>=</v>
          </cell>
          <cell r="G100" t="str">
            <v>=</v>
          </cell>
          <cell r="H100" t="str">
            <v>=</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CALF"/>
    </sheetNames>
    <sheetDataSet>
      <sheetData sheetId="0">
        <row r="1">
          <cell r="A1" t="str">
            <v>Bcalf 1</v>
          </cell>
          <cell r="C1" t="str">
            <v>BEEF FEEDLOT BUDGET FOR CALVES</v>
          </cell>
          <cell r="G1" t="str">
            <v>Revised: May '98</v>
          </cell>
        </row>
        <row r="2">
          <cell r="A2">
            <v>102</v>
          </cell>
          <cell r="F2" t="str">
            <v>Profit Per Calf:</v>
          </cell>
          <cell r="H2">
            <v>-173.10446631944069</v>
          </cell>
        </row>
        <row r="4">
          <cell r="A4" t="str">
            <v xml:space="preserve">This is designed to analyse the purchase of one lot of beef calves. The </v>
          </cell>
        </row>
        <row r="5">
          <cell r="A5" t="str">
            <v xml:space="preserve">production period can be divided in up to three stages.  If only one </v>
          </cell>
        </row>
        <row r="6">
          <cell r="A6" t="str">
            <v xml:space="preserve">stage is used, record percent cattle sold at end of Stage 1 as being 100 </v>
          </cell>
        </row>
        <row r="7">
          <cell r="A7" t="str">
            <v xml:space="preserve">and adjust all entries under the Stage 1 column - ignore entries under </v>
          </cell>
        </row>
        <row r="8">
          <cell r="A8" t="str">
            <v>the columns for Stage 2 and Stage 3.</v>
          </cell>
        </row>
        <row r="11">
          <cell r="A11" t="str">
            <v>Number of Calves Purchased</v>
          </cell>
          <cell r="D11">
            <v>100</v>
          </cell>
          <cell r="E11" t="str">
            <v>head</v>
          </cell>
        </row>
        <row r="12">
          <cell r="A12" t="str">
            <v>Weight of Purchased Calve</v>
          </cell>
          <cell r="D12">
            <v>550</v>
          </cell>
          <cell r="E12" t="str">
            <v>lbs  (average)</v>
          </cell>
        </row>
        <row r="13">
          <cell r="A13" t="str">
            <v>Expected Purchase Price</v>
          </cell>
          <cell r="D13">
            <v>105</v>
          </cell>
          <cell r="E13" t="str">
            <v>cents/lb</v>
          </cell>
        </row>
        <row r="14">
          <cell r="K14">
            <v>0</v>
          </cell>
        </row>
        <row r="15">
          <cell r="A15" t="str">
            <v>Expected</v>
          </cell>
          <cell r="D15" t="str">
            <v>Stage 1</v>
          </cell>
          <cell r="F15" t="str">
            <v>Stage 2</v>
          </cell>
          <cell r="H15" t="str">
            <v>Stage 3</v>
          </cell>
          <cell r="K15">
            <v>100600.60621261907</v>
          </cell>
        </row>
        <row r="16">
          <cell r="A16" t="str">
            <v>-</v>
          </cell>
          <cell r="D16" t="str">
            <v>-</v>
          </cell>
          <cell r="F16" t="str">
            <v>-</v>
          </cell>
          <cell r="H16" t="str">
            <v>-</v>
          </cell>
          <cell r="K16">
            <v>5500</v>
          </cell>
        </row>
        <row r="17">
          <cell r="A17" t="str">
            <v>End of Stage Cattle Sold %</v>
          </cell>
          <cell r="D17">
            <v>33</v>
          </cell>
          <cell r="F17">
            <v>33</v>
          </cell>
          <cell r="H17">
            <v>34</v>
          </cell>
          <cell r="K17">
            <v>88790.159580674997</v>
          </cell>
        </row>
        <row r="18">
          <cell r="A18" t="str">
            <v>End of Stage Weight - lbs</v>
          </cell>
          <cell r="D18">
            <v>750</v>
          </cell>
          <cell r="E18" t="str">
            <v xml:space="preserve"> </v>
          </cell>
          <cell r="F18">
            <v>950</v>
          </cell>
          <cell r="H18">
            <v>1150</v>
          </cell>
          <cell r="K18">
            <v>4002.0686734328838</v>
          </cell>
        </row>
        <row r="19">
          <cell r="A19" t="str">
            <v>End of Stage Value - c/lb</v>
          </cell>
          <cell r="D19">
            <v>100</v>
          </cell>
          <cell r="F19">
            <v>95</v>
          </cell>
          <cell r="H19">
            <v>90</v>
          </cell>
        </row>
        <row r="20">
          <cell r="A20" t="str">
            <v>Death Loss  %</v>
          </cell>
          <cell r="D20">
            <v>2</v>
          </cell>
          <cell r="F20">
            <v>0.5</v>
          </cell>
          <cell r="H20">
            <v>0.5</v>
          </cell>
          <cell r="K20" t="str">
            <v>Tran!D3..G14</v>
          </cell>
        </row>
        <row r="21">
          <cell r="A21" t="str">
            <v>Average Daily Gain -lbs</v>
          </cell>
          <cell r="D21">
            <v>1.8</v>
          </cell>
          <cell r="F21">
            <v>2.2000000000000002</v>
          </cell>
          <cell r="H21">
            <v>2.6</v>
          </cell>
          <cell r="K21" t="str">
            <v>Allo!C3..J14</v>
          </cell>
        </row>
        <row r="22">
          <cell r="A22" t="str">
            <v>% Crop Transfers by Stage</v>
          </cell>
          <cell r="D22">
            <v>34</v>
          </cell>
          <cell r="F22">
            <v>33</v>
          </cell>
          <cell r="H22">
            <v>33</v>
          </cell>
          <cell r="K22">
            <v>100</v>
          </cell>
        </row>
        <row r="23">
          <cell r="A23" t="str">
            <v>Length of Stage - days</v>
          </cell>
          <cell r="D23">
            <v>111.11111111111111</v>
          </cell>
          <cell r="F23">
            <v>90.909090909090907</v>
          </cell>
          <cell r="H23">
            <v>76.92307692307692</v>
          </cell>
          <cell r="K23">
            <v>57750</v>
          </cell>
        </row>
        <row r="24">
          <cell r="A24" t="str">
            <v>Beg. Stage Head of Cattle</v>
          </cell>
          <cell r="D24">
            <v>100</v>
          </cell>
          <cell r="F24">
            <v>65.66</v>
          </cell>
          <cell r="H24">
            <v>43.772238999999999</v>
          </cell>
          <cell r="I24">
            <v>0.98</v>
          </cell>
          <cell r="K24">
            <v>21735.079375809379</v>
          </cell>
        </row>
        <row r="25">
          <cell r="K25">
            <v>2400</v>
          </cell>
        </row>
        <row r="26">
          <cell r="A26" t="str">
            <v>Risk Ratings for all Stages</v>
          </cell>
          <cell r="J26">
            <v>0.995</v>
          </cell>
          <cell r="K26">
            <v>3500</v>
          </cell>
        </row>
        <row r="27">
          <cell r="A27" t="str">
            <v>-</v>
          </cell>
          <cell r="B27" t="str">
            <v>-</v>
          </cell>
          <cell r="C27" t="str">
            <v>-</v>
          </cell>
          <cell r="K27">
            <v>5000</v>
          </cell>
        </row>
        <row r="28">
          <cell r="A28" t="str">
            <v>2/3 chance of Death Loss  within + or -</v>
          </cell>
          <cell r="F28">
            <v>20</v>
          </cell>
          <cell r="G28" t="str">
            <v>%  of Expected</v>
          </cell>
          <cell r="J28">
            <v>0.995</v>
          </cell>
          <cell r="K28">
            <v>600</v>
          </cell>
        </row>
        <row r="29">
          <cell r="A29" t="str">
            <v>2/3 chance of Calf Prices  within + or -</v>
          </cell>
          <cell r="F29">
            <v>5</v>
          </cell>
          <cell r="G29" t="str">
            <v>%  of Expected</v>
          </cell>
        </row>
        <row r="30">
          <cell r="A30" t="str">
            <v>2/3 chance of Sale Price  within + or -</v>
          </cell>
          <cell r="F30">
            <v>5</v>
          </cell>
          <cell r="G30" t="str">
            <v>%  of Expected</v>
          </cell>
        </row>
        <row r="31">
          <cell r="A31" t="str">
            <v>2/3 chance of Avg. Daily Gain  within + or -</v>
          </cell>
          <cell r="F31">
            <v>10</v>
          </cell>
          <cell r="G31" t="str">
            <v>%  of Expected</v>
          </cell>
        </row>
        <row r="32">
          <cell r="A32" t="str">
            <v>EXPENSES</v>
          </cell>
        </row>
        <row r="33">
          <cell r="A33" t="str">
            <v xml:space="preserve"> Variable Expenses:</v>
          </cell>
          <cell r="D33" t="str">
            <v xml:space="preserve"> |---- lbs/day/hd ----</v>
          </cell>
          <cell r="F33" t="str">
            <v>------|</v>
          </cell>
          <cell r="G33" t="str">
            <v>Avg. Feed</v>
          </cell>
        </row>
        <row r="34">
          <cell r="C34" t="str">
            <v>$/Tonne</v>
          </cell>
          <cell r="D34" t="str">
            <v>Stage 1</v>
          </cell>
          <cell r="E34" t="str">
            <v>Stage 2</v>
          </cell>
          <cell r="F34" t="str">
            <v>Stage 3</v>
          </cell>
          <cell r="G34" t="str">
            <v>lbs/Hd</v>
          </cell>
          <cell r="H34" t="str">
            <v>$/Year</v>
          </cell>
        </row>
        <row r="35">
          <cell r="A35" t="str">
            <v>Purchased Feed:</v>
          </cell>
          <cell r="C35" t="str">
            <v xml:space="preserve"> -------</v>
          </cell>
          <cell r="D35" t="str">
            <v xml:space="preserve"> -------</v>
          </cell>
          <cell r="E35" t="str">
            <v xml:space="preserve"> -------</v>
          </cell>
          <cell r="F35" t="str">
            <v xml:space="preserve"> -------</v>
          </cell>
          <cell r="G35" t="str">
            <v xml:space="preserve"> -------</v>
          </cell>
          <cell r="H35" t="str">
            <v xml:space="preserve"> -------</v>
          </cell>
        </row>
        <row r="36">
          <cell r="A36" t="str">
            <v xml:space="preserve"> Grain #1</v>
          </cell>
          <cell r="B36" t="str">
            <v xml:space="preserve">  Corn</v>
          </cell>
          <cell r="C36">
            <v>150</v>
          </cell>
          <cell r="D36">
            <v>2</v>
          </cell>
          <cell r="E36">
            <v>8</v>
          </cell>
          <cell r="F36">
            <v>17</v>
          </cell>
          <cell r="G36">
            <v>1272.1556972571873</v>
          </cell>
          <cell r="H36">
            <v>8654.1203895046765</v>
          </cell>
        </row>
        <row r="37">
          <cell r="A37" t="str">
            <v xml:space="preserve">       #2</v>
          </cell>
          <cell r="B37" t="str">
            <v xml:space="preserve">  Barley</v>
          </cell>
          <cell r="C37">
            <v>135</v>
          </cell>
          <cell r="D37">
            <v>0</v>
          </cell>
          <cell r="E37">
            <v>0</v>
          </cell>
          <cell r="F37">
            <v>0</v>
          </cell>
          <cell r="G37">
            <v>0</v>
          </cell>
          <cell r="H37">
            <v>0</v>
          </cell>
        </row>
        <row r="38">
          <cell r="A38" t="str">
            <v xml:space="preserve">       #3</v>
          </cell>
          <cell r="B38" t="str">
            <v xml:space="preserve">  Suppl.</v>
          </cell>
          <cell r="C38">
            <v>425</v>
          </cell>
          <cell r="D38">
            <v>1.5</v>
          </cell>
          <cell r="E38">
            <v>1.5</v>
          </cell>
          <cell r="F38">
            <v>1</v>
          </cell>
          <cell r="G38">
            <v>289.87398337995342</v>
          </cell>
          <cell r="H38">
            <v>5587.1402692281263</v>
          </cell>
        </row>
        <row r="39">
          <cell r="A39" t="str">
            <v xml:space="preserve"> Forage#1</v>
          </cell>
          <cell r="B39" t="str">
            <v xml:space="preserve">  Silage</v>
          </cell>
          <cell r="C39">
            <v>25</v>
          </cell>
          <cell r="D39">
            <v>36</v>
          </cell>
          <cell r="E39">
            <v>33</v>
          </cell>
          <cell r="F39">
            <v>19</v>
          </cell>
          <cell r="G39">
            <v>6609.5481084615385</v>
          </cell>
          <cell r="H39">
            <v>7493.8187170765741</v>
          </cell>
        </row>
        <row r="40">
          <cell r="A40" t="str">
            <v xml:space="preserve">       #2</v>
          </cell>
          <cell r="B40" t="str">
            <v xml:space="preserve">  Haylage</v>
          </cell>
          <cell r="C40">
            <v>35</v>
          </cell>
          <cell r="D40">
            <v>0</v>
          </cell>
          <cell r="E40">
            <v>0</v>
          </cell>
          <cell r="F40">
            <v>0</v>
          </cell>
          <cell r="G40">
            <v>0</v>
          </cell>
          <cell r="H40">
            <v>0</v>
          </cell>
        </row>
        <row r="41">
          <cell r="A41" t="str">
            <v xml:space="preserve">       #3</v>
          </cell>
          <cell r="B41" t="str">
            <v xml:space="preserve">  Hay</v>
          </cell>
          <cell r="C41">
            <v>70</v>
          </cell>
          <cell r="D41">
            <v>0</v>
          </cell>
          <cell r="E41">
            <v>0</v>
          </cell>
          <cell r="F41">
            <v>0</v>
          </cell>
          <cell r="G41">
            <v>0</v>
          </cell>
          <cell r="H41">
            <v>0</v>
          </cell>
          <cell r="I41">
            <v>9259.2592592592591</v>
          </cell>
          <cell r="J41">
            <v>7946.3522727272721</v>
          </cell>
          <cell r="K41">
            <v>4529.4678438228475</v>
          </cell>
        </row>
        <row r="42">
          <cell r="A42" t="str">
            <v xml:space="preserve">  Other -</v>
          </cell>
          <cell r="B42" t="str">
            <v xml:space="preserve">  Mineral</v>
          </cell>
          <cell r="C42">
            <v>900</v>
          </cell>
          <cell r="D42">
            <v>0</v>
          </cell>
          <cell r="E42">
            <v>0</v>
          </cell>
          <cell r="F42">
            <v>0</v>
          </cell>
          <cell r="G42">
            <v>0</v>
          </cell>
          <cell r="H42">
            <v>0</v>
          </cell>
        </row>
        <row r="44">
          <cell r="A44" t="str">
            <v>Homegrown Feed:  (from transfer table)</v>
          </cell>
        </row>
        <row r="45">
          <cell r="A45" t="str">
            <v xml:space="preserve"> Crop Transfers (based on </v>
          </cell>
          <cell r="D45">
            <v>100</v>
          </cell>
          <cell r="E45" t="str">
            <v>head)</v>
          </cell>
          <cell r="G45">
            <v>0</v>
          </cell>
          <cell r="H45">
            <v>0</v>
          </cell>
          <cell r="I45">
            <v>0</v>
          </cell>
          <cell r="J45">
            <v>0</v>
          </cell>
          <cell r="K45">
            <v>0</v>
          </cell>
        </row>
        <row r="51">
          <cell r="D51" t="str">
            <v xml:space="preserve"> |------- lbs/day/hd ----|</v>
          </cell>
          <cell r="G51" t="str">
            <v>Tot. Feed</v>
          </cell>
        </row>
        <row r="52">
          <cell r="C52" t="str">
            <v>$/Tonne</v>
          </cell>
          <cell r="D52" t="str">
            <v>Stage 1</v>
          </cell>
          <cell r="E52" t="str">
            <v>Stage 2</v>
          </cell>
          <cell r="F52" t="str">
            <v>Stage 3</v>
          </cell>
          <cell r="G52" t="str">
            <v>lbs/Hd</v>
          </cell>
          <cell r="H52" t="str">
            <v>$/Year</v>
          </cell>
        </row>
        <row r="53">
          <cell r="B53" t="str">
            <v>*** (Input ONLY if NOT using Crop Transfer table) ***</v>
          </cell>
        </row>
        <row r="54">
          <cell r="A54" t="str">
            <v xml:space="preserve"> Grain #1</v>
          </cell>
          <cell r="B54" t="str">
            <v xml:space="preserve">  Corn</v>
          </cell>
          <cell r="C54">
            <v>150</v>
          </cell>
          <cell r="D54">
            <v>0</v>
          </cell>
          <cell r="E54">
            <v>0</v>
          </cell>
          <cell r="F54">
            <v>0</v>
          </cell>
          <cell r="G54">
            <v>0</v>
          </cell>
          <cell r="H54">
            <v>0</v>
          </cell>
        </row>
        <row r="55">
          <cell r="A55" t="str">
            <v xml:space="preserve">       #2</v>
          </cell>
          <cell r="B55" t="str">
            <v xml:space="preserve">  Barley</v>
          </cell>
          <cell r="C55">
            <v>135</v>
          </cell>
          <cell r="D55">
            <v>0</v>
          </cell>
          <cell r="E55">
            <v>0</v>
          </cell>
          <cell r="F55">
            <v>0</v>
          </cell>
          <cell r="G55">
            <v>0</v>
          </cell>
          <cell r="H55">
            <v>0</v>
          </cell>
        </row>
        <row r="56">
          <cell r="A56" t="str">
            <v xml:space="preserve">       #3</v>
          </cell>
          <cell r="B56" t="str">
            <v xml:space="preserve">  Suppl.</v>
          </cell>
          <cell r="C56">
            <v>425</v>
          </cell>
          <cell r="D56">
            <v>0</v>
          </cell>
          <cell r="E56">
            <v>0</v>
          </cell>
          <cell r="F56">
            <v>0</v>
          </cell>
          <cell r="G56">
            <v>0</v>
          </cell>
          <cell r="H56">
            <v>0</v>
          </cell>
        </row>
        <row r="57">
          <cell r="A57" t="str">
            <v xml:space="preserve"> Forage#1</v>
          </cell>
          <cell r="B57" t="str">
            <v xml:space="preserve">  Silage</v>
          </cell>
          <cell r="C57">
            <v>25</v>
          </cell>
          <cell r="D57">
            <v>0</v>
          </cell>
          <cell r="E57">
            <v>0</v>
          </cell>
          <cell r="F57">
            <v>0</v>
          </cell>
          <cell r="G57">
            <v>0</v>
          </cell>
          <cell r="H57">
            <v>0</v>
          </cell>
        </row>
        <row r="58">
          <cell r="A58" t="str">
            <v xml:space="preserve">       #2</v>
          </cell>
          <cell r="B58" t="str">
            <v xml:space="preserve">  Haylage</v>
          </cell>
          <cell r="C58">
            <v>35</v>
          </cell>
          <cell r="D58">
            <v>0</v>
          </cell>
          <cell r="E58">
            <v>0</v>
          </cell>
          <cell r="F58">
            <v>0</v>
          </cell>
          <cell r="G58">
            <v>0</v>
          </cell>
          <cell r="H58">
            <v>0</v>
          </cell>
        </row>
        <row r="59">
          <cell r="A59" t="str">
            <v xml:space="preserve">       #3</v>
          </cell>
          <cell r="B59" t="str">
            <v xml:space="preserve">  Hay</v>
          </cell>
          <cell r="C59">
            <v>70</v>
          </cell>
          <cell r="D59">
            <v>0</v>
          </cell>
          <cell r="E59">
            <v>0</v>
          </cell>
          <cell r="F59">
            <v>0</v>
          </cell>
          <cell r="G59">
            <v>0</v>
          </cell>
          <cell r="H59">
            <v>0</v>
          </cell>
        </row>
        <row r="60">
          <cell r="B60" t="str">
            <v>-</v>
          </cell>
          <cell r="D60" t="str">
            <v xml:space="preserve"> -------</v>
          </cell>
          <cell r="E60" t="str">
            <v xml:space="preserve"> -------</v>
          </cell>
          <cell r="F60" t="str">
            <v xml:space="preserve"> -------</v>
          </cell>
          <cell r="G60" t="str">
            <v xml:space="preserve"> -------</v>
          </cell>
          <cell r="H60" t="str">
            <v xml:space="preserve"> -------</v>
          </cell>
        </row>
        <row r="61">
          <cell r="A61" t="str">
            <v>Total Feed Cost</v>
          </cell>
          <cell r="D61">
            <v>39.5</v>
          </cell>
          <cell r="E61">
            <v>42.5</v>
          </cell>
          <cell r="F61">
            <v>37</v>
          </cell>
          <cell r="G61">
            <v>8171.5777890986792</v>
          </cell>
          <cell r="H61">
            <v>21735.079375809379</v>
          </cell>
        </row>
        <row r="63">
          <cell r="A63" t="str">
            <v>Number of Head to Base Following Variable Costs on ==&gt; **</v>
          </cell>
          <cell r="H63">
            <v>100</v>
          </cell>
        </row>
        <row r="64">
          <cell r="A64" t="str">
            <v>**(Enter the herd size used to determine the variable costs.)</v>
          </cell>
        </row>
        <row r="65">
          <cell r="E65" t="str">
            <v>Typical</v>
          </cell>
          <cell r="F65" t="str">
            <v>$/Year</v>
          </cell>
          <cell r="H65" t="str">
            <v>$/Year</v>
          </cell>
        </row>
        <row r="66">
          <cell r="E66" t="str">
            <v>$/Calf</v>
          </cell>
          <cell r="F66" t="str">
            <v>100 Calf</v>
          </cell>
          <cell r="G66" t="str">
            <v>$/Calf</v>
          </cell>
          <cell r="H66" t="str">
            <v xml:space="preserve"> 100 Calf</v>
          </cell>
        </row>
        <row r="67">
          <cell r="A67" t="str">
            <v xml:space="preserve"> Hired Labour</v>
          </cell>
          <cell r="E67">
            <v>6</v>
          </cell>
          <cell r="F67">
            <v>600</v>
          </cell>
          <cell r="G67">
            <v>6</v>
          </cell>
          <cell r="H67">
            <v>600</v>
          </cell>
        </row>
        <row r="68">
          <cell r="A68" t="str">
            <v xml:space="preserve"> Insurance on Livestock</v>
          </cell>
          <cell r="E68">
            <v>4</v>
          </cell>
          <cell r="F68">
            <v>400</v>
          </cell>
          <cell r="G68">
            <v>4</v>
          </cell>
          <cell r="H68">
            <v>400</v>
          </cell>
        </row>
        <row r="69">
          <cell r="A69" t="str">
            <v xml:space="preserve"> Vet, Medicine, Implants</v>
          </cell>
          <cell r="E69">
            <v>24</v>
          </cell>
          <cell r="F69">
            <v>2400</v>
          </cell>
          <cell r="G69">
            <v>24</v>
          </cell>
          <cell r="H69">
            <v>2400</v>
          </cell>
        </row>
        <row r="70">
          <cell r="A70" t="str">
            <v xml:space="preserve"> Marketing Fees</v>
          </cell>
          <cell r="E70">
            <v>30</v>
          </cell>
          <cell r="F70">
            <v>3000</v>
          </cell>
          <cell r="G70">
            <v>30</v>
          </cell>
          <cell r="H70">
            <v>3000</v>
          </cell>
        </row>
        <row r="71">
          <cell r="A71" t="str">
            <v xml:space="preserve"> Trucking</v>
          </cell>
          <cell r="E71">
            <v>20</v>
          </cell>
          <cell r="F71">
            <v>2000</v>
          </cell>
          <cell r="G71">
            <v>20</v>
          </cell>
          <cell r="H71">
            <v>2000</v>
          </cell>
        </row>
        <row r="72">
          <cell r="A72" t="str">
            <v xml:space="preserve"> Stabilization Payment</v>
          </cell>
          <cell r="E72">
            <v>0</v>
          </cell>
          <cell r="F72">
            <v>0</v>
          </cell>
          <cell r="G72">
            <v>0</v>
          </cell>
          <cell r="H72">
            <v>0</v>
          </cell>
        </row>
        <row r="73">
          <cell r="A73" t="str">
            <v xml:space="preserve"> Bedding</v>
          </cell>
          <cell r="E73">
            <v>20</v>
          </cell>
          <cell r="F73">
            <v>2000</v>
          </cell>
          <cell r="G73">
            <v>20</v>
          </cell>
          <cell r="H73">
            <v>2000</v>
          </cell>
        </row>
        <row r="74">
          <cell r="A74" t="str">
            <v xml:space="preserve"> Custom Work</v>
          </cell>
          <cell r="E74">
            <v>6</v>
          </cell>
          <cell r="F74">
            <v>600</v>
          </cell>
          <cell r="G74">
            <v>6</v>
          </cell>
          <cell r="H74">
            <v>600</v>
          </cell>
        </row>
        <row r="75">
          <cell r="A75" t="str">
            <v xml:space="preserve"> Equipment Rentals</v>
          </cell>
          <cell r="E75">
            <v>0</v>
          </cell>
          <cell r="F75">
            <v>0</v>
          </cell>
          <cell r="G75">
            <v>0</v>
          </cell>
          <cell r="H75">
            <v>0</v>
          </cell>
        </row>
        <row r="76">
          <cell r="A76" t="str">
            <v xml:space="preserve"> Other</v>
          </cell>
          <cell r="E76">
            <v>5</v>
          </cell>
          <cell r="F76">
            <v>500</v>
          </cell>
          <cell r="G76">
            <v>5</v>
          </cell>
          <cell r="H76">
            <v>500</v>
          </cell>
        </row>
        <row r="77">
          <cell r="A77" t="str">
            <v xml:space="preserve"> Expected Cost of Calves</v>
          </cell>
          <cell r="F77">
            <v>57750</v>
          </cell>
          <cell r="G77">
            <v>577.5</v>
          </cell>
          <cell r="H77">
            <v>57750</v>
          </cell>
        </row>
        <row r="79">
          <cell r="D79" t="str">
            <v>Typical</v>
          </cell>
          <cell r="E79" t="str">
            <v xml:space="preserve"> Enterprise</v>
          </cell>
          <cell r="G79" t="str">
            <v xml:space="preserve"> $/Calf</v>
          </cell>
          <cell r="H79" t="str">
            <v>$/Year</v>
          </cell>
          <cell r="K79" t="str">
            <v>Wfarm!L4</v>
          </cell>
        </row>
        <row r="80">
          <cell r="D80" t="str">
            <v xml:space="preserve"> $/Calf</v>
          </cell>
          <cell r="E80" t="str">
            <v xml:space="preserve"> $ Allocated</v>
          </cell>
          <cell r="G80" t="str">
            <v>Purchased</v>
          </cell>
          <cell r="H80" t="str">
            <v xml:space="preserve"> 100 Calf</v>
          </cell>
          <cell r="K80" t="str">
            <v>Wfarm!L5</v>
          </cell>
        </row>
        <row r="81">
          <cell r="A81" t="str">
            <v xml:space="preserve"> Fuel</v>
          </cell>
          <cell r="D81">
            <v>4.5</v>
          </cell>
          <cell r="E81">
            <v>0</v>
          </cell>
          <cell r="G81">
            <v>4.5</v>
          </cell>
          <cell r="H81">
            <v>450</v>
          </cell>
          <cell r="K81" t="str">
            <v>Wfarm!L6</v>
          </cell>
        </row>
        <row r="82">
          <cell r="A82" t="str">
            <v xml:space="preserve"> Mach. Repair &amp; Maint.</v>
          </cell>
          <cell r="D82">
            <v>7.5</v>
          </cell>
          <cell r="E82">
            <v>0</v>
          </cell>
          <cell r="G82">
            <v>7.5</v>
          </cell>
          <cell r="H82">
            <v>750</v>
          </cell>
          <cell r="K82" t="str">
            <v>Wfarm!L7</v>
          </cell>
        </row>
        <row r="83">
          <cell r="A83" t="str">
            <v xml:space="preserve"> Bldg. Repair &amp; Maint.</v>
          </cell>
          <cell r="D83">
            <v>12</v>
          </cell>
          <cell r="E83">
            <v>0</v>
          </cell>
          <cell r="G83">
            <v>12</v>
          </cell>
          <cell r="H83">
            <v>1200</v>
          </cell>
          <cell r="K83" t="str">
            <v>Wfarm!L8</v>
          </cell>
        </row>
        <row r="84">
          <cell r="A84" t="str">
            <v xml:space="preserve"> Rent and Labour</v>
          </cell>
          <cell r="D84">
            <v>3</v>
          </cell>
          <cell r="E84">
            <v>0</v>
          </cell>
          <cell r="G84">
            <v>3</v>
          </cell>
          <cell r="H84">
            <v>300</v>
          </cell>
          <cell r="I84">
            <v>20447.297327894328</v>
          </cell>
        </row>
        <row r="85">
          <cell r="A85" t="str">
            <v xml:space="preserve"> General Variable Costs</v>
          </cell>
          <cell r="D85">
            <v>7.5</v>
          </cell>
          <cell r="E85">
            <v>0</v>
          </cell>
          <cell r="G85">
            <v>7.5</v>
          </cell>
          <cell r="H85">
            <v>750</v>
          </cell>
          <cell r="I85">
            <v>2588.1236617773097</v>
          </cell>
        </row>
        <row r="86">
          <cell r="I86">
            <v>3577.4031750323752</v>
          </cell>
          <cell r="K86" t="str">
            <v>Wfarm!L9</v>
          </cell>
        </row>
        <row r="87">
          <cell r="A87" t="str">
            <v xml:space="preserve"> Interest on </v>
          </cell>
          <cell r="D87" t="str">
            <v>% int</v>
          </cell>
        </row>
        <row r="88">
          <cell r="A88" t="str">
            <v xml:space="preserve"> Operating Capital</v>
          </cell>
          <cell r="D88">
            <v>8</v>
          </cell>
          <cell r="E88">
            <v>0</v>
          </cell>
          <cell r="G88">
            <v>61.655268368096849</v>
          </cell>
          <cell r="H88">
            <v>6165.5268368096849</v>
          </cell>
          <cell r="I88">
            <v>2588.1236617773093</v>
          </cell>
        </row>
        <row r="89">
          <cell r="G89" t="str">
            <v xml:space="preserve">  ------</v>
          </cell>
          <cell r="H89" t="str">
            <v xml:space="preserve">  ------</v>
          </cell>
        </row>
        <row r="90">
          <cell r="A90" t="str">
            <v>Total Variable Costs</v>
          </cell>
          <cell r="G90">
            <v>1006.0060621261906</v>
          </cell>
          <cell r="H90">
            <v>100600.60621261907</v>
          </cell>
        </row>
        <row r="92">
          <cell r="D92" t="str">
            <v>Typical</v>
          </cell>
          <cell r="E92" t="str">
            <v xml:space="preserve"> Enterprise</v>
          </cell>
          <cell r="G92" t="str">
            <v xml:space="preserve"> $/Calf</v>
          </cell>
          <cell r="H92" t="str">
            <v>$/Year</v>
          </cell>
          <cell r="K92" t="str">
            <v>Wfarm!K4</v>
          </cell>
        </row>
        <row r="93">
          <cell r="A93" t="str">
            <v>Fixed Costs:</v>
          </cell>
          <cell r="D93" t="str">
            <v xml:space="preserve"> $/Calf</v>
          </cell>
          <cell r="E93" t="str">
            <v xml:space="preserve"> $ Allocated</v>
          </cell>
          <cell r="G93" t="str">
            <v>Purchased</v>
          </cell>
          <cell r="H93" t="str">
            <v xml:space="preserve"> 100 Calf</v>
          </cell>
          <cell r="K93" t="str">
            <v>Wfarm!K5</v>
          </cell>
        </row>
        <row r="94">
          <cell r="A94" t="str">
            <v xml:space="preserve"> Depreciation</v>
          </cell>
          <cell r="D94">
            <v>35</v>
          </cell>
          <cell r="E94">
            <v>0</v>
          </cell>
          <cell r="G94">
            <v>35</v>
          </cell>
          <cell r="H94">
            <v>3500</v>
          </cell>
          <cell r="K94" t="str">
            <v>Wfarm!K6</v>
          </cell>
        </row>
        <row r="95">
          <cell r="A95" t="str">
            <v xml:space="preserve"> Interest on Term Loans</v>
          </cell>
          <cell r="D95">
            <v>10</v>
          </cell>
          <cell r="E95">
            <v>0</v>
          </cell>
          <cell r="G95">
            <v>10</v>
          </cell>
          <cell r="H95">
            <v>1000</v>
          </cell>
          <cell r="K95" t="str">
            <v>Wfarm!K7</v>
          </cell>
        </row>
        <row r="96">
          <cell r="A96" t="str">
            <v xml:space="preserve"> Long-term Leases</v>
          </cell>
          <cell r="D96">
            <v>0</v>
          </cell>
          <cell r="E96">
            <v>0</v>
          </cell>
          <cell r="G96">
            <v>0</v>
          </cell>
          <cell r="H96">
            <v>0</v>
          </cell>
        </row>
        <row r="97">
          <cell r="A97" t="str">
            <v xml:space="preserve"> General Fixed Costs</v>
          </cell>
          <cell r="D97">
            <v>10</v>
          </cell>
          <cell r="E97">
            <v>0</v>
          </cell>
          <cell r="G97">
            <v>10</v>
          </cell>
          <cell r="H97">
            <v>1000</v>
          </cell>
        </row>
        <row r="98">
          <cell r="G98" t="str">
            <v xml:space="preserve">  ------</v>
          </cell>
          <cell r="H98" t="str">
            <v xml:space="preserve">  ------</v>
          </cell>
        </row>
        <row r="99">
          <cell r="A99" t="str">
            <v>Total Fixed Costs</v>
          </cell>
          <cell r="G99">
            <v>55</v>
          </cell>
          <cell r="H99">
            <v>5500</v>
          </cell>
        </row>
        <row r="102">
          <cell r="A102" t="str">
            <v>Revenues:</v>
          </cell>
          <cell r="E102" t="str">
            <v>$/Calf</v>
          </cell>
          <cell r="F102" t="str">
            <v>$/Year</v>
          </cell>
        </row>
        <row r="103">
          <cell r="A103" t="str">
            <v>Total Expected Revenues</v>
          </cell>
          <cell r="E103">
            <v>887.90159580674992</v>
          </cell>
          <cell r="F103">
            <v>88790.159580674997</v>
          </cell>
        </row>
        <row r="104">
          <cell r="A104" t="str">
            <v xml:space="preserve">    less: Variable Costs</v>
          </cell>
          <cell r="E104">
            <v>1006.0060621261906</v>
          </cell>
          <cell r="F104">
            <v>100600.60621261907</v>
          </cell>
        </row>
        <row r="105">
          <cell r="E105" t="str">
            <v xml:space="preserve">  ------</v>
          </cell>
          <cell r="F105" t="str">
            <v xml:space="preserve">  ------</v>
          </cell>
        </row>
        <row r="106">
          <cell r="A106" t="str">
            <v>Expected Operating Margin</v>
          </cell>
          <cell r="E106">
            <v>-118.10446631944069</v>
          </cell>
          <cell r="F106">
            <v>-11810.446631944069</v>
          </cell>
        </row>
        <row r="107">
          <cell r="A107" t="str">
            <v xml:space="preserve">    less: Fixed Costs</v>
          </cell>
          <cell r="E107">
            <v>55</v>
          </cell>
          <cell r="F107">
            <v>5500</v>
          </cell>
        </row>
        <row r="108">
          <cell r="E108" t="str">
            <v xml:space="preserve">  ------</v>
          </cell>
          <cell r="F108" t="str">
            <v xml:space="preserve">  ------</v>
          </cell>
        </row>
        <row r="109">
          <cell r="A109" t="str">
            <v>Expected Net Revenue</v>
          </cell>
          <cell r="E109">
            <v>-173.10446631944069</v>
          </cell>
          <cell r="F109">
            <v>-17310.446631944069</v>
          </cell>
        </row>
        <row r="112">
          <cell r="A112" t="str">
            <v>Break-even cents/lb</v>
          </cell>
          <cell r="D112" t="str">
            <v>Needed to Cover:</v>
          </cell>
          <cell r="F112" t="str">
            <v xml:space="preserve"> Variable</v>
          </cell>
          <cell r="G112" t="str">
            <v>Total</v>
          </cell>
        </row>
        <row r="113">
          <cell r="F113" t="str">
            <v>Costs</v>
          </cell>
          <cell r="G113" t="str">
            <v>Costs</v>
          </cell>
        </row>
        <row r="114">
          <cell r="D114" t="str">
            <v xml:space="preserve">     End Stage 1</v>
          </cell>
          <cell r="F114">
            <v>110.06398891837932</v>
          </cell>
          <cell r="G114">
            <v>117.54698211565824</v>
          </cell>
        </row>
        <row r="115">
          <cell r="D115" t="str">
            <v xml:space="preserve">     End Stage 2</v>
          </cell>
          <cell r="F115">
            <v>106.95995402258903</v>
          </cell>
          <cell r="G115">
            <v>112.89726679482831</v>
          </cell>
        </row>
        <row r="116">
          <cell r="D116" t="str">
            <v xml:space="preserve">     End Stage 3</v>
          </cell>
          <cell r="F116">
            <v>102.6178993432614</v>
          </cell>
          <cell r="G116">
            <v>107.54728289897677</v>
          </cell>
        </row>
        <row r="119">
          <cell r="B119" t="str">
            <v>Chance of at least breaking even       ==&gt;</v>
          </cell>
          <cell r="G119">
            <v>7.6192767394891332E-6</v>
          </cell>
          <cell r="H119" t="str">
            <v>tr1</v>
          </cell>
          <cell r="I119">
            <v>24254.999999999996</v>
          </cell>
          <cell r="J119" t="str">
            <v>sumother</v>
          </cell>
          <cell r="K119">
            <v>14515.526836809684</v>
          </cell>
        </row>
        <row r="120">
          <cell r="B120" t="str">
            <v>Chance of at least</v>
          </cell>
          <cell r="D120">
            <v>0</v>
          </cell>
          <cell r="E120" t="str">
            <v>$/hd return ==&gt;</v>
          </cell>
          <cell r="G120">
            <v>7.6192767394891332E-6</v>
          </cell>
          <cell r="H120" t="str">
            <v>tr2</v>
          </cell>
          <cell r="I120">
            <v>19457.413552499998</v>
          </cell>
          <cell r="J120" t="str">
            <v>vcost1</v>
          </cell>
          <cell r="K120">
            <v>80897.031855008798</v>
          </cell>
        </row>
        <row r="121">
          <cell r="B121" t="str">
            <v>Coefficient of variation               ==&gt;</v>
          </cell>
          <cell r="G121">
            <v>4.5073335742758666E-2</v>
          </cell>
          <cell r="H121" t="str">
            <v>tr3</v>
          </cell>
          <cell r="I121">
            <v>45077.746028175003</v>
          </cell>
          <cell r="J121" t="str">
            <v>vcost2</v>
          </cell>
          <cell r="K121">
            <v>12183.807125211119</v>
          </cell>
        </row>
        <row r="122">
          <cell r="H122" t="str">
            <v>dlvar1</v>
          </cell>
          <cell r="I122">
            <v>131340.14891064947</v>
          </cell>
          <cell r="J122" t="str">
            <v>vcost3</v>
          </cell>
          <cell r="K122">
            <v>6919.7672323991483</v>
          </cell>
        </row>
        <row r="123">
          <cell r="C123" t="str">
            <v>Returns: $ per</v>
          </cell>
          <cell r="E123" t="str">
            <v>Chances of at least</v>
          </cell>
          <cell r="H123" t="str">
            <v>dlvar2</v>
          </cell>
          <cell r="I123">
            <v>4206.7491448227956</v>
          </cell>
        </row>
        <row r="124">
          <cell r="C124" t="str">
            <v>calf purchased</v>
          </cell>
          <cell r="E124" t="str">
            <v>this return per head</v>
          </cell>
          <cell r="H124" t="str">
            <v>dlvar3</v>
          </cell>
          <cell r="I124">
            <v>2052.4766414794049</v>
          </cell>
        </row>
        <row r="125">
          <cell r="H125" t="str">
            <v>catpurvar</v>
          </cell>
          <cell r="I125">
            <v>8354402.2102216296</v>
          </cell>
        </row>
        <row r="126">
          <cell r="C126">
            <v>-134.28440018714173</v>
          </cell>
          <cell r="E126" t="str">
            <v xml:space="preserve">       17 %</v>
          </cell>
          <cell r="H126" t="str">
            <v>pricevar</v>
          </cell>
          <cell r="I126">
            <v>7497247.8853341434</v>
          </cell>
        </row>
        <row r="127">
          <cell r="C127">
            <v>-155.89557102367928</v>
          </cell>
          <cell r="E127" t="str">
            <v xml:space="preserve">       33 %</v>
          </cell>
          <cell r="H127" t="str">
            <v>dofvar</v>
          </cell>
          <cell r="I127">
            <v>27304.196620117869</v>
          </cell>
        </row>
        <row r="128">
          <cell r="C128">
            <v>-173.10446631944069</v>
          </cell>
          <cell r="E128" t="str">
            <v xml:space="preserve">       50 %</v>
          </cell>
          <cell r="H128" t="str">
            <v>sumstd</v>
          </cell>
          <cell r="I128">
            <v>4002.0686734328838</v>
          </cell>
          <cell r="J128" t="str">
            <v>$/Hd</v>
          </cell>
          <cell r="K128">
            <v>-173.10446631944069</v>
          </cell>
        </row>
        <row r="129">
          <cell r="C129">
            <v>-190.3133616152021</v>
          </cell>
          <cell r="E129" t="str">
            <v xml:space="preserve">       67 %</v>
          </cell>
          <cell r="H129" t="str">
            <v>hdstd</v>
          </cell>
          <cell r="I129">
            <v>40.020686734328841</v>
          </cell>
          <cell r="J129" t="str">
            <v>BEcatpur</v>
          </cell>
          <cell r="K129">
            <v>86.19731951682472</v>
          </cell>
        </row>
        <row r="130">
          <cell r="C130">
            <v>-211.92453245173965</v>
          </cell>
          <cell r="E130" t="str">
            <v xml:space="preserve">       83 %</v>
          </cell>
        </row>
        <row r="131">
          <cell r="I131" t="str">
            <v xml:space="preserve">   b.e.</v>
          </cell>
          <cell r="J131" t="str">
            <v xml:space="preserve"> +profit</v>
          </cell>
          <cell r="K131" t="str">
            <v xml:space="preserve"> ¬ price</v>
          </cell>
        </row>
        <row r="132">
          <cell r="B132" t="str">
            <v>Given costs and revenues as inputted above,</v>
          </cell>
          <cell r="H132" t="str">
            <v>z</v>
          </cell>
          <cell r="I132">
            <v>4.3253747110480134</v>
          </cell>
          <cell r="J132">
            <v>4.3253747110480134</v>
          </cell>
          <cell r="K132">
            <v>2.1715556102156786</v>
          </cell>
        </row>
        <row r="133">
          <cell r="B133" t="str">
            <v>but with feeder calves purchased at</v>
          </cell>
          <cell r="F133">
            <v>90</v>
          </cell>
          <cell r="G133" t="str">
            <v>cents/lb</v>
          </cell>
          <cell r="H133" t="str">
            <v>v1</v>
          </cell>
          <cell r="I133">
            <v>0.49951596496411133</v>
          </cell>
          <cell r="J133">
            <v>0.49951596496411133</v>
          </cell>
          <cell r="K133">
            <v>0.66532569496366445</v>
          </cell>
        </row>
        <row r="134">
          <cell r="B134" t="str">
            <v>then the expected return per head is</v>
          </cell>
          <cell r="F134">
            <v>-86.907146802615969</v>
          </cell>
          <cell r="G134" t="str">
            <v>$/hd</v>
          </cell>
          <cell r="H134" t="str">
            <v>v2</v>
          </cell>
          <cell r="I134">
            <v>3.4540716990647929E-5</v>
          </cell>
          <cell r="J134">
            <v>3.4540716990647929E-5</v>
          </cell>
          <cell r="K134">
            <v>3.7750165626722482E-2</v>
          </cell>
        </row>
        <row r="135">
          <cell r="B135" t="str">
            <v>Chance of at least breaking even is</v>
          </cell>
          <cell r="F135">
            <v>1.4944545778573826</v>
          </cell>
          <cell r="G135" t="str">
            <v>%</v>
          </cell>
          <cell r="H135" t="str">
            <v>p(vx)</v>
          </cell>
          <cell r="I135">
            <v>7.6192767394891332E-6</v>
          </cell>
          <cell r="J135">
            <v>7.6192767394891332E-6</v>
          </cell>
          <cell r="K135">
            <v>1.4944545778573825E-2</v>
          </cell>
        </row>
        <row r="136">
          <cell r="H136" t="str">
            <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RN"/>
    </sheetNames>
    <sheetDataSet>
      <sheetData sheetId="0" refreshError="1">
        <row r="1">
          <cell r="A1" t="str">
            <v>Corn 1</v>
          </cell>
          <cell r="C1" t="str">
            <v>GRAIN CORN ENTERPRISE BUDGET</v>
          </cell>
          <cell r="G1" t="str">
            <v>Revised: May '98</v>
          </cell>
        </row>
        <row r="2">
          <cell r="A2">
            <v>502</v>
          </cell>
          <cell r="F2" t="str">
            <v>Profit Per Acre</v>
          </cell>
          <cell r="H2">
            <v>118.68321594062348</v>
          </cell>
        </row>
        <row r="3">
          <cell r="B3" t="str">
            <v>Number of Acres =</v>
          </cell>
          <cell r="D3">
            <v>1</v>
          </cell>
          <cell r="F3" t="str">
            <v xml:space="preserve">    1 t =</v>
          </cell>
          <cell r="G3">
            <v>39.368000000000002</v>
          </cell>
          <cell r="H3" t="str">
            <v>bu</v>
          </cell>
        </row>
        <row r="5">
          <cell r="A5" t="str">
            <v>=</v>
          </cell>
          <cell r="B5" t="str">
            <v>=</v>
          </cell>
          <cell r="C5" t="str">
            <v>=</v>
          </cell>
          <cell r="D5" t="str">
            <v>=</v>
          </cell>
          <cell r="E5" t="str">
            <v>=</v>
          </cell>
          <cell r="F5" t="str">
            <v>=</v>
          </cell>
          <cell r="G5" t="str">
            <v>=</v>
          </cell>
          <cell r="H5" t="str">
            <v>=</v>
          </cell>
        </row>
        <row r="6">
          <cell r="C6" t="str">
            <v xml:space="preserve">  Optimistic</v>
          </cell>
          <cell r="E6" t="str">
            <v xml:space="preserve">  Expected</v>
          </cell>
          <cell r="G6" t="str">
            <v xml:space="preserve"> Pessimistic</v>
          </cell>
        </row>
        <row r="7">
          <cell r="A7" t="str">
            <v>Yield - bu/ac</v>
          </cell>
          <cell r="C7">
            <v>150</v>
          </cell>
          <cell r="E7">
            <v>130</v>
          </cell>
          <cell r="G7">
            <v>90</v>
          </cell>
        </row>
        <row r="8">
          <cell r="A8" t="str">
            <v>Price - $/bu</v>
          </cell>
          <cell r="C8">
            <v>4.22</v>
          </cell>
          <cell r="E8">
            <v>3.44</v>
          </cell>
          <cell r="G8">
            <v>2.67</v>
          </cell>
        </row>
        <row r="9">
          <cell r="A9" t="str">
            <v>Production - bu</v>
          </cell>
          <cell r="C9">
            <v>150</v>
          </cell>
          <cell r="E9">
            <v>130</v>
          </cell>
          <cell r="G9">
            <v>90</v>
          </cell>
        </row>
        <row r="10">
          <cell r="A10" t="str">
            <v>=</v>
          </cell>
          <cell r="B10" t="str">
            <v>=</v>
          </cell>
          <cell r="C10" t="str">
            <v>=</v>
          </cell>
          <cell r="D10" t="str">
            <v>=</v>
          </cell>
          <cell r="E10" t="str">
            <v>=</v>
          </cell>
          <cell r="F10" t="str">
            <v>=</v>
          </cell>
          <cell r="G10" t="str">
            <v>=</v>
          </cell>
          <cell r="H10" t="str">
            <v>=</v>
          </cell>
        </row>
        <row r="11">
          <cell r="D11" t="str">
            <v>Insurance Evaluation</v>
          </cell>
        </row>
        <row r="12">
          <cell r="A12" t="str">
            <v>Market Revenue Ins.</v>
          </cell>
          <cell r="E12" t="str">
            <v xml:space="preserve">  Crop Insurance</v>
          </cell>
        </row>
        <row r="13">
          <cell r="A13" t="str">
            <v xml:space="preserve"> Premium/ac:</v>
          </cell>
          <cell r="D13">
            <v>13.349808004532308</v>
          </cell>
          <cell r="E13" t="str">
            <v xml:space="preserve">   C.I. Premium/ac:</v>
          </cell>
          <cell r="H13">
            <v>13.05</v>
          </cell>
          <cell r="K13">
            <v>40.453963650097904</v>
          </cell>
        </row>
        <row r="14">
          <cell r="A14" t="str">
            <v xml:space="preserve"> Guaranteed Price/bu</v>
          </cell>
          <cell r="D14">
            <v>3.444</v>
          </cell>
          <cell r="E14" t="str">
            <v xml:space="preserve">   Level of Coverage</v>
          </cell>
          <cell r="H14">
            <v>0.85</v>
          </cell>
          <cell r="K14">
            <v>56.488294452697446</v>
          </cell>
        </row>
        <row r="15">
          <cell r="A15" t="str">
            <v xml:space="preserve"> Probability of a payout</v>
          </cell>
          <cell r="D15">
            <v>0.50204663632757562</v>
          </cell>
          <cell r="E15" t="str">
            <v xml:space="preserve">   Guaranteed Yield/ac.</v>
          </cell>
          <cell r="H15">
            <v>110.5</v>
          </cell>
          <cell r="K15">
            <v>333.50507851207396</v>
          </cell>
        </row>
        <row r="16">
          <cell r="A16" t="str">
            <v xml:space="preserve"> Expected Payout/ac</v>
          </cell>
          <cell r="D16">
            <v>40.453963650097904</v>
          </cell>
          <cell r="E16" t="str">
            <v xml:space="preserve">   Probability of a payout</v>
          </cell>
          <cell r="H16">
            <v>0.25784759563400739</v>
          </cell>
          <cell r="K16">
            <v>51.5</v>
          </cell>
        </row>
        <row r="17">
          <cell r="D17">
            <v>0.50204663632757562</v>
          </cell>
          <cell r="E17" t="str">
            <v xml:space="preserve">   Expected Payout/ac</v>
          </cell>
          <cell r="H17">
            <v>16.034330802599538</v>
          </cell>
          <cell r="K17">
            <v>447.2</v>
          </cell>
        </row>
        <row r="18">
          <cell r="H18">
            <v>0.25784759563400739</v>
          </cell>
          <cell r="K18">
            <v>169.21989434511229</v>
          </cell>
        </row>
        <row r="19">
          <cell r="A19" t="str">
            <v>Participate in MRIP? (y/n)</v>
          </cell>
          <cell r="D19" t="str">
            <v>Yes</v>
          </cell>
          <cell r="E19" t="str">
            <v xml:space="preserve">  Participate in CI? (y/n)</v>
          </cell>
          <cell r="H19" t="str">
            <v>Yes</v>
          </cell>
          <cell r="K19">
            <v>3.3021743548059335</v>
          </cell>
        </row>
        <row r="20">
          <cell r="A20" t="str">
            <v>=</v>
          </cell>
          <cell r="B20" t="str">
            <v>=</v>
          </cell>
          <cell r="C20" t="str">
            <v>=</v>
          </cell>
          <cell r="D20" t="str">
            <v>=</v>
          </cell>
          <cell r="E20" t="str">
            <v>=</v>
          </cell>
          <cell r="F20" t="str">
            <v>=</v>
          </cell>
          <cell r="G20" t="str">
            <v>=</v>
          </cell>
          <cell r="H20" t="str">
            <v>=</v>
          </cell>
          <cell r="K20">
            <v>135.42592000000002</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47.1</v>
          </cell>
        </row>
        <row r="24">
          <cell r="A24" t="str">
            <v xml:space="preserve"> Seed </v>
          </cell>
          <cell r="D24" t="str">
            <v>M-kernel</v>
          </cell>
          <cell r="E24">
            <v>30</v>
          </cell>
          <cell r="F24">
            <v>1.57</v>
          </cell>
          <cell r="G24">
            <v>47.1</v>
          </cell>
          <cell r="H24">
            <v>47.1</v>
          </cell>
          <cell r="K24">
            <v>65.674000000000007</v>
          </cell>
        </row>
        <row r="25">
          <cell r="A25" t="str">
            <v xml:space="preserve"> Seed Treatment</v>
          </cell>
          <cell r="D25" t="str">
            <v>gm</v>
          </cell>
          <cell r="E25">
            <v>2.75</v>
          </cell>
          <cell r="F25">
            <v>0.55000000000000004</v>
          </cell>
          <cell r="G25">
            <v>1.5125000000000002</v>
          </cell>
          <cell r="H25">
            <v>1.5125000000000002</v>
          </cell>
          <cell r="K25">
            <v>45.032499999999999</v>
          </cell>
        </row>
        <row r="26">
          <cell r="A26" t="str">
            <v xml:space="preserve"> Fertilizer   #1</v>
          </cell>
          <cell r="C26" t="str">
            <v>11-52-0</v>
          </cell>
          <cell r="D26" t="str">
            <v>kg</v>
          </cell>
          <cell r="E26">
            <v>28</v>
          </cell>
          <cell r="F26">
            <v>0.44800000000000001</v>
          </cell>
          <cell r="G26">
            <v>12.544</v>
          </cell>
          <cell r="H26">
            <v>12.544</v>
          </cell>
          <cell r="K26">
            <v>90.409155698090515</v>
          </cell>
        </row>
        <row r="27">
          <cell r="A27" t="str">
            <v xml:space="preserve">              #2</v>
          </cell>
          <cell r="C27" t="str">
            <v>0-0-60</v>
          </cell>
          <cell r="D27" t="str">
            <v>kg</v>
          </cell>
          <cell r="E27">
            <v>32</v>
          </cell>
          <cell r="F27">
            <v>0.24</v>
          </cell>
          <cell r="G27">
            <v>7.68</v>
          </cell>
          <cell r="H27">
            <v>7.68</v>
          </cell>
          <cell r="K27">
            <v>1.3208697419223734</v>
          </cell>
        </row>
        <row r="28">
          <cell r="A28" t="str">
            <v xml:space="preserve">              #3</v>
          </cell>
          <cell r="C28" t="str">
            <v>28-0-0</v>
          </cell>
          <cell r="D28" t="str">
            <v>kg</v>
          </cell>
          <cell r="E28">
            <v>202</v>
          </cell>
          <cell r="F28">
            <v>0.22500000000000001</v>
          </cell>
          <cell r="G28">
            <v>45.45</v>
          </cell>
          <cell r="H28">
            <v>45.45</v>
          </cell>
          <cell r="K28">
            <v>0</v>
          </cell>
        </row>
        <row r="30">
          <cell r="D30" t="str">
            <v>Unit/Acre</v>
          </cell>
          <cell r="E30" t="str">
            <v>Number</v>
          </cell>
          <cell r="F30" t="str">
            <v>Cost/Unit</v>
          </cell>
          <cell r="G30" t="str">
            <v>$/Acre</v>
          </cell>
          <cell r="H30" t="str">
            <v>$/Year</v>
          </cell>
          <cell r="J30" t="str">
            <v>Grip prob factor (component of grip)</v>
          </cell>
          <cell r="K30">
            <v>0.99828299354838712</v>
          </cell>
        </row>
        <row r="31">
          <cell r="A31" t="str">
            <v xml:space="preserve"> Herbicide </v>
          </cell>
          <cell r="D31" t="str">
            <v>-------</v>
          </cell>
          <cell r="E31" t="str">
            <v xml:space="preserve">  ------</v>
          </cell>
          <cell r="F31" t="str">
            <v>---------</v>
          </cell>
          <cell r="G31" t="str">
            <v xml:space="preserve">  ------</v>
          </cell>
          <cell r="H31" t="str">
            <v xml:space="preserve">  ------</v>
          </cell>
        </row>
        <row r="32">
          <cell r="A32" t="str">
            <v xml:space="preserve">   Annual Grasses</v>
          </cell>
          <cell r="D32" t="str">
            <v>kg or l</v>
          </cell>
          <cell r="E32">
            <v>1</v>
          </cell>
          <cell r="F32">
            <v>20</v>
          </cell>
          <cell r="G32">
            <v>20</v>
          </cell>
          <cell r="H32">
            <v>20</v>
          </cell>
          <cell r="J32" t="str">
            <v>C.I. prob factor (component of Crop Insurance)</v>
          </cell>
          <cell r="K32">
            <v>1.2162355</v>
          </cell>
        </row>
        <row r="33">
          <cell r="A33" t="str">
            <v xml:space="preserve">   Broadleaf Herbicides</v>
          </cell>
          <cell r="D33" t="str">
            <v>kg or l</v>
          </cell>
          <cell r="E33">
            <v>0.3</v>
          </cell>
          <cell r="F33">
            <v>28</v>
          </cell>
          <cell r="G33">
            <v>8.4</v>
          </cell>
          <cell r="H33">
            <v>8.4</v>
          </cell>
          <cell r="K33">
            <v>13.05</v>
          </cell>
        </row>
        <row r="34">
          <cell r="A34" t="str">
            <v xml:space="preserve">   Other Herbicides</v>
          </cell>
          <cell r="D34" t="str">
            <v>kg or l</v>
          </cell>
          <cell r="E34">
            <v>0</v>
          </cell>
          <cell r="F34">
            <v>0</v>
          </cell>
          <cell r="G34">
            <v>0</v>
          </cell>
          <cell r="H34">
            <v>0</v>
          </cell>
          <cell r="K34">
            <v>26.399808004532311</v>
          </cell>
        </row>
        <row r="35">
          <cell r="A35" t="str">
            <v xml:space="preserve"> Insecticides</v>
          </cell>
          <cell r="D35" t="str">
            <v>kg or l</v>
          </cell>
          <cell r="E35">
            <v>2.8</v>
          </cell>
          <cell r="F35">
            <v>5.4</v>
          </cell>
          <cell r="G35">
            <v>15.12</v>
          </cell>
          <cell r="H35">
            <v>15.12</v>
          </cell>
        </row>
        <row r="36">
          <cell r="A36" t="str">
            <v xml:space="preserve"> Fungicides</v>
          </cell>
          <cell r="D36" t="str">
            <v>kg or l</v>
          </cell>
          <cell r="E36">
            <v>0</v>
          </cell>
          <cell r="F36">
            <v>0</v>
          </cell>
          <cell r="G36">
            <v>0</v>
          </cell>
          <cell r="H36">
            <v>0</v>
          </cell>
        </row>
        <row r="37">
          <cell r="A37" t="str">
            <v xml:space="preserve"> Crop Insurance</v>
          </cell>
          <cell r="D37" t="str">
            <v>Insurance</v>
          </cell>
          <cell r="E37">
            <v>1</v>
          </cell>
          <cell r="F37">
            <v>13.05</v>
          </cell>
          <cell r="G37">
            <v>13.05</v>
          </cell>
          <cell r="H37">
            <v>13.05</v>
          </cell>
        </row>
        <row r="38">
          <cell r="A38" t="str">
            <v xml:space="preserve"> Market Revenue Insurance</v>
          </cell>
          <cell r="D38" t="str">
            <v>Insurance</v>
          </cell>
          <cell r="E38">
            <v>1</v>
          </cell>
          <cell r="F38">
            <v>13.349808004532308</v>
          </cell>
          <cell r="G38">
            <v>13.349808004532308</v>
          </cell>
          <cell r="H38">
            <v>13.349808004532308</v>
          </cell>
        </row>
        <row r="39">
          <cell r="A39" t="str">
            <v xml:space="preserve"> Custom Work  #1</v>
          </cell>
          <cell r="C39" t="str">
            <v xml:space="preserve">     Combine</v>
          </cell>
          <cell r="E39">
            <v>0</v>
          </cell>
          <cell r="F39">
            <v>31</v>
          </cell>
          <cell r="G39">
            <v>0</v>
          </cell>
          <cell r="H39">
            <v>0</v>
          </cell>
        </row>
        <row r="40">
          <cell r="A40" t="str">
            <v xml:space="preserve">              #2</v>
          </cell>
          <cell r="C40" t="str">
            <v xml:space="preserve">     Nitr. Applic.</v>
          </cell>
          <cell r="E40">
            <v>0</v>
          </cell>
          <cell r="F40">
            <v>8</v>
          </cell>
          <cell r="G40">
            <v>0</v>
          </cell>
          <cell r="H40">
            <v>0</v>
          </cell>
        </row>
        <row r="41">
          <cell r="A41" t="str">
            <v xml:space="preserve"> Drying 8 Points</v>
          </cell>
          <cell r="D41" t="str">
            <v>tonnes</v>
          </cell>
          <cell r="E41">
            <v>3.632391790286527</v>
          </cell>
          <cell r="F41">
            <v>11.84</v>
          </cell>
          <cell r="G41">
            <v>43.007518796992478</v>
          </cell>
          <cell r="H41">
            <v>43.007518796992478</v>
          </cell>
        </row>
        <row r="42">
          <cell r="A42" t="str">
            <v xml:space="preserve"> Storage</v>
          </cell>
          <cell r="D42" t="str">
            <v>tonnes</v>
          </cell>
          <cell r="E42">
            <v>0</v>
          </cell>
          <cell r="F42">
            <v>0</v>
          </cell>
          <cell r="G42">
            <v>0</v>
          </cell>
          <cell r="H42">
            <v>0</v>
          </cell>
        </row>
        <row r="43">
          <cell r="A43" t="str">
            <v xml:space="preserve"> Trucking</v>
          </cell>
          <cell r="D43" t="str">
            <v>tonnes</v>
          </cell>
          <cell r="E43">
            <v>3.3021743548059335</v>
          </cell>
          <cell r="F43">
            <v>6.36</v>
          </cell>
          <cell r="G43">
            <v>21.001828896565737</v>
          </cell>
          <cell r="H43">
            <v>21.001828896565737</v>
          </cell>
        </row>
        <row r="44">
          <cell r="A44" t="str">
            <v xml:space="preserve"> Marketing Fees</v>
          </cell>
          <cell r="D44" t="str">
            <v>tonnes</v>
          </cell>
          <cell r="E44">
            <v>3.3021743548059335</v>
          </cell>
          <cell r="F44">
            <v>0.4</v>
          </cell>
          <cell r="G44">
            <v>1.3208697419223734</v>
          </cell>
          <cell r="H44">
            <v>1.3208697419223734</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14</v>
          </cell>
          <cell r="E53">
            <v>0</v>
          </cell>
          <cell r="G53">
            <v>14</v>
          </cell>
          <cell r="H53">
            <v>14</v>
          </cell>
          <cell r="K53" t="str">
            <v>Wfarm!L8</v>
          </cell>
        </row>
        <row r="54">
          <cell r="A54" t="str">
            <v xml:space="preserve"> Mach. Repair &amp; Maint.</v>
          </cell>
          <cell r="D54">
            <v>19</v>
          </cell>
          <cell r="E54">
            <v>0</v>
          </cell>
          <cell r="G54">
            <v>19</v>
          </cell>
          <cell r="H54">
            <v>19</v>
          </cell>
        </row>
        <row r="55">
          <cell r="A55" t="str">
            <v xml:space="preserve"> Bldg. Repair &amp; Maint.</v>
          </cell>
          <cell r="D55">
            <v>8</v>
          </cell>
          <cell r="E55">
            <v>0</v>
          </cell>
          <cell r="G55">
            <v>8</v>
          </cell>
          <cell r="H55">
            <v>8</v>
          </cell>
        </row>
        <row r="56">
          <cell r="A56" t="str">
            <v xml:space="preserve"> Rent and Labour</v>
          </cell>
          <cell r="D56">
            <v>16</v>
          </cell>
          <cell r="E56">
            <v>0</v>
          </cell>
          <cell r="G56">
            <v>16</v>
          </cell>
          <cell r="H56">
            <v>16</v>
          </cell>
        </row>
        <row r="57">
          <cell r="A57" t="str">
            <v xml:space="preserve"> General Variable Costs</v>
          </cell>
          <cell r="D57">
            <v>15</v>
          </cell>
          <cell r="E57">
            <v>0</v>
          </cell>
          <cell r="G57">
            <v>15</v>
          </cell>
          <cell r="H57">
            <v>15</v>
          </cell>
          <cell r="J57">
            <v>11.968553072060994</v>
          </cell>
          <cell r="K57" t="str">
            <v>Wfarm!L9</v>
          </cell>
        </row>
        <row r="58">
          <cell r="A58" t="str">
            <v xml:space="preserve"> Interest on</v>
          </cell>
          <cell r="C58" t="str">
            <v>%int</v>
          </cell>
          <cell r="D58" t="str">
            <v>%year</v>
          </cell>
        </row>
        <row r="59">
          <cell r="A59" t="str">
            <v xml:space="preserve"> Operating Capital</v>
          </cell>
          <cell r="C59">
            <v>8</v>
          </cell>
          <cell r="D59">
            <v>50</v>
          </cell>
          <cell r="E59">
            <v>0</v>
          </cell>
          <cell r="G59">
            <v>11.968553072060994</v>
          </cell>
          <cell r="H59">
            <v>11.968553072060994</v>
          </cell>
        </row>
        <row r="60">
          <cell r="G60" t="str">
            <v xml:space="preserve">  ------</v>
          </cell>
          <cell r="H60" t="str">
            <v xml:space="preserve">  ------</v>
          </cell>
        </row>
        <row r="61">
          <cell r="A61" t="str">
            <v>Total Variable Costs</v>
          </cell>
          <cell r="G61">
            <v>333.50507851207396</v>
          </cell>
          <cell r="H61">
            <v>333.50507851207396</v>
          </cell>
        </row>
        <row r="63">
          <cell r="D63" t="str">
            <v>Typical</v>
          </cell>
          <cell r="E63" t="str">
            <v xml:space="preserve"> Enterprise</v>
          </cell>
          <cell r="K63" t="str">
            <v>Wfarm!K4</v>
          </cell>
        </row>
        <row r="64">
          <cell r="A64" t="str">
            <v>Fixed Costs:</v>
          </cell>
          <cell r="D64" t="str">
            <v xml:space="preserve"> $/Acre</v>
          </cell>
          <cell r="E64" t="str">
            <v xml:space="preserve"> $ Allocated</v>
          </cell>
          <cell r="G64" t="str">
            <v>$/Acre</v>
          </cell>
          <cell r="H64" t="str">
            <v>$/Year</v>
          </cell>
          <cell r="K64" t="str">
            <v>Wfarm!K5</v>
          </cell>
        </row>
        <row r="65">
          <cell r="A65" t="str">
            <v xml:space="preserve"> Depreciation</v>
          </cell>
          <cell r="D65">
            <v>29</v>
          </cell>
          <cell r="E65">
            <v>0</v>
          </cell>
          <cell r="G65">
            <v>29</v>
          </cell>
          <cell r="H65">
            <v>29</v>
          </cell>
          <cell r="K65" t="str">
            <v>Wfarm!K6</v>
          </cell>
        </row>
        <row r="66">
          <cell r="A66" t="str">
            <v xml:space="preserve"> Interest on Term Loans</v>
          </cell>
          <cell r="D66">
            <v>17.5</v>
          </cell>
          <cell r="E66">
            <v>0</v>
          </cell>
          <cell r="G66">
            <v>17.5</v>
          </cell>
          <cell r="H66">
            <v>17.5</v>
          </cell>
          <cell r="K66" t="str">
            <v>Wfarm!K7</v>
          </cell>
        </row>
        <row r="67">
          <cell r="A67" t="str">
            <v xml:space="preserve"> Long-term Leases</v>
          </cell>
          <cell r="D67">
            <v>0</v>
          </cell>
          <cell r="E67">
            <v>0</v>
          </cell>
          <cell r="G67">
            <v>0</v>
          </cell>
          <cell r="H67">
            <v>0</v>
          </cell>
        </row>
        <row r="68">
          <cell r="A68" t="str">
            <v xml:space="preserve"> General Fixed Costs</v>
          </cell>
          <cell r="D68">
            <v>5</v>
          </cell>
          <cell r="E68">
            <v>0</v>
          </cell>
          <cell r="G68">
            <v>5</v>
          </cell>
          <cell r="H68">
            <v>5</v>
          </cell>
        </row>
        <row r="69">
          <cell r="G69" t="str">
            <v xml:space="preserve">  ------</v>
          </cell>
          <cell r="H69" t="str">
            <v xml:space="preserve">  ------</v>
          </cell>
        </row>
        <row r="70">
          <cell r="A70" t="str">
            <v>Total Fixed Costs</v>
          </cell>
          <cell r="G70">
            <v>51.5</v>
          </cell>
          <cell r="H70">
            <v>51.5</v>
          </cell>
        </row>
        <row r="72">
          <cell r="A72" t="str">
            <v>Revenues:</v>
          </cell>
          <cell r="E72" t="str">
            <v>$/Acre</v>
          </cell>
          <cell r="F72" t="str">
            <v>$/Year</v>
          </cell>
        </row>
        <row r="73">
          <cell r="A73" t="str">
            <v>Total Expected Revenues</v>
          </cell>
          <cell r="E73">
            <v>447.2</v>
          </cell>
          <cell r="F73">
            <v>447.2</v>
          </cell>
        </row>
        <row r="74">
          <cell r="A74" t="str">
            <v xml:space="preserve">    add: Expected Insurance Revenues</v>
          </cell>
          <cell r="E74">
            <v>56.488294452697446</v>
          </cell>
          <cell r="F74">
            <v>56.488294452697446</v>
          </cell>
        </row>
        <row r="75">
          <cell r="A75" t="str">
            <v xml:space="preserve">    less: Variable Costs</v>
          </cell>
          <cell r="E75">
            <v>333.50507851207396</v>
          </cell>
          <cell r="F75">
            <v>333.50507851207396</v>
          </cell>
        </row>
        <row r="76">
          <cell r="E76" t="str">
            <v xml:space="preserve">  ------</v>
          </cell>
          <cell r="F76" t="str">
            <v xml:space="preserve">  ------</v>
          </cell>
        </row>
        <row r="77">
          <cell r="A77" t="str">
            <v>Expected Operating Margin</v>
          </cell>
          <cell r="E77">
            <v>170.18321594062348</v>
          </cell>
          <cell r="F77">
            <v>170.18321594062348</v>
          </cell>
        </row>
        <row r="78">
          <cell r="A78" t="str">
            <v xml:space="preserve">    less: Fixed Costs</v>
          </cell>
          <cell r="E78">
            <v>51.5</v>
          </cell>
          <cell r="F78">
            <v>51.5</v>
          </cell>
        </row>
        <row r="79">
          <cell r="E79" t="str">
            <v xml:space="preserve">  ------</v>
          </cell>
          <cell r="F79" t="str">
            <v xml:space="preserve">  ------</v>
          </cell>
        </row>
        <row r="80">
          <cell r="A80" t="str">
            <v>Expected Net Revenue</v>
          </cell>
          <cell r="E80">
            <v>118.68321594062348</v>
          </cell>
          <cell r="F80">
            <v>118.68321594062348</v>
          </cell>
        </row>
        <row r="82">
          <cell r="A82" t="str">
            <v xml:space="preserve">         Break-even $/bu to cover:</v>
          </cell>
          <cell r="E82" t="str">
            <v>Variable Costs</v>
          </cell>
          <cell r="G82">
            <v>2.5654236808621076</v>
          </cell>
        </row>
        <row r="83">
          <cell r="E83" t="str">
            <v>Fixed Costs</v>
          </cell>
          <cell r="G83">
            <v>0.39615384615384613</v>
          </cell>
        </row>
        <row r="84">
          <cell r="G84" t="str">
            <v xml:space="preserve">  ------</v>
          </cell>
        </row>
        <row r="85">
          <cell r="E85" t="str">
            <v>Total Costs</v>
          </cell>
          <cell r="G85">
            <v>2.9615775270159537</v>
          </cell>
        </row>
        <row r="86">
          <cell r="A86" t="str">
            <v>=</v>
          </cell>
          <cell r="B86" t="str">
            <v>=</v>
          </cell>
          <cell r="C86" t="str">
            <v>=</v>
          </cell>
          <cell r="D86" t="str">
            <v>=</v>
          </cell>
          <cell r="E86" t="str">
            <v>=</v>
          </cell>
          <cell r="F86" t="str">
            <v>=</v>
          </cell>
          <cell r="G86" t="str">
            <v>=</v>
          </cell>
          <cell r="H86" t="str">
            <v>=</v>
          </cell>
        </row>
        <row r="87">
          <cell r="B87" t="str">
            <v>Chance of at least breaking even          ==&gt;</v>
          </cell>
          <cell r="G87">
            <v>0.75845931926053156</v>
          </cell>
        </row>
        <row r="88">
          <cell r="B88" t="str">
            <v>Chance of at least</v>
          </cell>
          <cell r="D88">
            <v>0</v>
          </cell>
          <cell r="E88" t="str">
            <v>$/acre return  ==&gt;</v>
          </cell>
          <cell r="G88">
            <v>0.75845931926053156</v>
          </cell>
          <cell r="I88">
            <v>118.68321594062348</v>
          </cell>
        </row>
        <row r="89">
          <cell r="B89" t="str">
            <v>Coefficient of variation                  ==&gt;</v>
          </cell>
          <cell r="G89">
            <v>0.37839869039604718</v>
          </cell>
          <cell r="I89">
            <v>45.173092999999994</v>
          </cell>
        </row>
        <row r="90">
          <cell r="H90" t="str">
            <v>mn</v>
          </cell>
          <cell r="I90">
            <v>0.48675626999999977</v>
          </cell>
        </row>
        <row r="91">
          <cell r="C91" t="str">
            <v>Returns $/acre</v>
          </cell>
          <cell r="E91" t="str">
            <v>Chances of at least</v>
          </cell>
          <cell r="H91" t="str">
            <v>ystd</v>
          </cell>
          <cell r="I91">
            <v>169.21989434511229</v>
          </cell>
        </row>
        <row r="92">
          <cell r="E92" t="str">
            <v>this return per acre</v>
          </cell>
          <cell r="H92" t="str">
            <v>pstd</v>
          </cell>
        </row>
        <row r="93">
          <cell r="C93">
            <v>282.82651345538238</v>
          </cell>
          <cell r="E93" t="str">
            <v xml:space="preserve">       17 %</v>
          </cell>
          <cell r="I93">
            <v>0.70135498193006351</v>
          </cell>
          <cell r="J93">
            <v>0.70135498193006351</v>
          </cell>
        </row>
        <row r="94">
          <cell r="C94">
            <v>191.44777050902178</v>
          </cell>
          <cell r="E94" t="str">
            <v xml:space="preserve">       33 %</v>
          </cell>
          <cell r="H94" t="str">
            <v>z</v>
          </cell>
          <cell r="I94">
            <v>0.86024228508355027</v>
          </cell>
          <cell r="J94">
            <v>0.86024228508355027</v>
          </cell>
        </row>
        <row r="95">
          <cell r="C95">
            <v>118.68321594062348</v>
          </cell>
          <cell r="E95" t="str">
            <v xml:space="preserve">       50 %</v>
          </cell>
          <cell r="H95" t="str">
            <v>v1</v>
          </cell>
          <cell r="I95">
            <v>0.31195761896705337</v>
          </cell>
          <cell r="J95">
            <v>0.31195761896705337</v>
          </cell>
        </row>
        <row r="96">
          <cell r="C96">
            <v>45.918661372225202</v>
          </cell>
          <cell r="E96" t="str">
            <v xml:space="preserve">       67 %</v>
          </cell>
          <cell r="H96" t="str">
            <v>v2</v>
          </cell>
          <cell r="I96">
            <v>0.24154068073946844</v>
          </cell>
          <cell r="J96">
            <v>0.24154068073946844</v>
          </cell>
        </row>
        <row r="97">
          <cell r="C97">
            <v>-45.460081574135444</v>
          </cell>
          <cell r="E97" t="str">
            <v xml:space="preserve">       83 %</v>
          </cell>
          <cell r="H97" t="str">
            <v>p(vx)</v>
          </cell>
        </row>
        <row r="98">
          <cell r="H98" t="str">
            <v/>
          </cell>
        </row>
        <row r="99">
          <cell r="E99" t="str">
            <v>- End of Budget -</v>
          </cell>
        </row>
        <row r="100">
          <cell r="A100" t="str">
            <v>=</v>
          </cell>
          <cell r="B100" t="str">
            <v>=</v>
          </cell>
          <cell r="C100" t="str">
            <v>=</v>
          </cell>
          <cell r="D100" t="str">
            <v>=</v>
          </cell>
          <cell r="E100" t="str">
            <v>=</v>
          </cell>
          <cell r="F100" t="str">
            <v>=</v>
          </cell>
          <cell r="G100" t="str">
            <v>=</v>
          </cell>
          <cell r="H100" t="str">
            <v>=</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GOAT"/>
    </sheetNames>
    <sheetDataSet>
      <sheetData sheetId="0" refreshError="1">
        <row r="1">
          <cell r="A1" t="str">
            <v>Dgoat 1</v>
          </cell>
          <cell r="C1" t="str">
            <v>DAIRY GOAT HERD ENTERPRISE BUDGET</v>
          </cell>
          <cell r="G1" t="str">
            <v>Revised:May '98</v>
          </cell>
        </row>
        <row r="2">
          <cell r="A2">
            <v>302</v>
          </cell>
          <cell r="F2" t="str">
            <v>Profit Per Doe:</v>
          </cell>
          <cell r="H2" t="e">
            <v>#REF!</v>
          </cell>
        </row>
        <row r="3">
          <cell r="G3" t="str">
            <v>Revised: June 94</v>
          </cell>
        </row>
        <row r="4">
          <cell r="A4" t="str">
            <v>Number of Milking Does</v>
          </cell>
          <cell r="D4" t="str">
            <v>hd</v>
          </cell>
          <cell r="E4">
            <v>300</v>
          </cell>
        </row>
        <row r="5">
          <cell r="A5" t="str">
            <v>Percent Does Culled</v>
          </cell>
          <cell r="D5" t="str">
            <v>%</v>
          </cell>
          <cell r="E5">
            <v>20</v>
          </cell>
        </row>
        <row r="6">
          <cell r="A6" t="str">
            <v>Milking Doe Death Loss</v>
          </cell>
          <cell r="D6" t="str">
            <v>%</v>
          </cell>
          <cell r="E6">
            <v>2</v>
          </cell>
        </row>
        <row r="7">
          <cell r="A7" t="str">
            <v>Weight of Cull Does</v>
          </cell>
          <cell r="D7" t="str">
            <v>lbs</v>
          </cell>
          <cell r="E7">
            <v>135</v>
          </cell>
        </row>
        <row r="8">
          <cell r="A8" t="str">
            <v>Price of Cull Does</v>
          </cell>
          <cell r="D8" t="str">
            <v>c/lb</v>
          </cell>
          <cell r="E8">
            <v>50</v>
          </cell>
        </row>
        <row r="9">
          <cell r="A9" t="str">
            <v>Replacement Does Raised</v>
          </cell>
          <cell r="D9" t="str">
            <v>hd</v>
          </cell>
          <cell r="E9">
            <v>66</v>
          </cell>
        </row>
        <row r="10">
          <cell r="A10" t="str">
            <v>Number of Breeding Bucks</v>
          </cell>
          <cell r="D10" t="str">
            <v>hd</v>
          </cell>
          <cell r="E10">
            <v>6</v>
          </cell>
        </row>
        <row r="11">
          <cell r="A11" t="str">
            <v>Weight of Cull Bucks</v>
          </cell>
          <cell r="D11" t="str">
            <v>lbs</v>
          </cell>
          <cell r="E11">
            <v>225</v>
          </cell>
        </row>
        <row r="12">
          <cell r="A12" t="str">
            <v>Price of Cull Bucks</v>
          </cell>
          <cell r="D12" t="str">
            <v>c/lb</v>
          </cell>
          <cell r="E12">
            <v>55</v>
          </cell>
        </row>
        <row r="13">
          <cell r="A13" t="str">
            <v>Number of Bucks Culled</v>
          </cell>
          <cell r="D13" t="str">
            <v>hd</v>
          </cell>
          <cell r="E13">
            <v>2</v>
          </cell>
        </row>
        <row r="14">
          <cell r="K14">
            <v>0</v>
          </cell>
        </row>
        <row r="15">
          <cell r="E15" t="str">
            <v>Opt.</v>
          </cell>
          <cell r="F15" t="str">
            <v xml:space="preserve"> Expected</v>
          </cell>
          <cell r="G15" t="str">
            <v>Pess.</v>
          </cell>
          <cell r="K15">
            <v>107476</v>
          </cell>
        </row>
        <row r="16">
          <cell r="A16" t="str">
            <v>Percent Kid Crop</v>
          </cell>
          <cell r="D16" t="str">
            <v>%</v>
          </cell>
          <cell r="E16">
            <v>200</v>
          </cell>
          <cell r="F16">
            <v>180</v>
          </cell>
          <cell r="G16">
            <v>150</v>
          </cell>
          <cell r="K16" t="e">
            <v>#REF!</v>
          </cell>
        </row>
        <row r="17">
          <cell r="A17" t="str">
            <v>Percent Kid Mortality</v>
          </cell>
          <cell r="D17" t="str">
            <v>%</v>
          </cell>
          <cell r="E17">
            <v>5</v>
          </cell>
          <cell r="F17">
            <v>10</v>
          </cell>
          <cell r="G17">
            <v>15</v>
          </cell>
          <cell r="K17">
            <v>154447.5</v>
          </cell>
        </row>
        <row r="18">
          <cell r="A18" t="str">
            <v>Marketable Kid Crop</v>
          </cell>
          <cell r="D18" t="str">
            <v>hd</v>
          </cell>
          <cell r="E18">
            <v>570</v>
          </cell>
          <cell r="F18">
            <v>486</v>
          </cell>
          <cell r="G18">
            <v>383</v>
          </cell>
          <cell r="K18">
            <v>47035.833680291034</v>
          </cell>
        </row>
        <row r="19">
          <cell r="A19" t="str">
            <v>Selling Price of Kids</v>
          </cell>
          <cell r="D19" t="str">
            <v>$/hd</v>
          </cell>
          <cell r="E19">
            <v>35</v>
          </cell>
          <cell r="F19">
            <v>20</v>
          </cell>
          <cell r="G19">
            <v>15</v>
          </cell>
        </row>
        <row r="20">
          <cell r="A20" t="str">
            <v>Milk Yield per Doe</v>
          </cell>
          <cell r="D20" t="str">
            <v>l/hd</v>
          </cell>
          <cell r="E20">
            <v>800</v>
          </cell>
          <cell r="F20">
            <v>675</v>
          </cell>
          <cell r="G20">
            <v>500</v>
          </cell>
          <cell r="K20" t="str">
            <v>Tran!D3..G14</v>
          </cell>
        </row>
        <row r="21">
          <cell r="A21" t="str">
            <v>Price of Milk</v>
          </cell>
          <cell r="D21" t="str">
            <v>$/hl</v>
          </cell>
          <cell r="E21">
            <v>80</v>
          </cell>
          <cell r="F21">
            <v>70</v>
          </cell>
          <cell r="G21">
            <v>50</v>
          </cell>
          <cell r="K21" t="str">
            <v>Allo!C3..J14</v>
          </cell>
        </row>
        <row r="22">
          <cell r="K22">
            <v>300</v>
          </cell>
        </row>
        <row r="23">
          <cell r="A23" t="str">
            <v>Expected Revenues:</v>
          </cell>
          <cell r="D23" t="str">
            <v>Unit</v>
          </cell>
          <cell r="E23" t="str">
            <v>Number</v>
          </cell>
          <cell r="F23" t="str">
            <v>$/Unit</v>
          </cell>
          <cell r="H23" t="str">
            <v>$/Year</v>
          </cell>
          <cell r="K23">
            <v>600</v>
          </cell>
        </row>
        <row r="24">
          <cell r="A24" t="str">
            <v xml:space="preserve"> Breeding Doe Kid Sales </v>
          </cell>
          <cell r="D24" t="str">
            <v>hd</v>
          </cell>
          <cell r="E24">
            <v>0</v>
          </cell>
          <cell r="F24">
            <v>150</v>
          </cell>
          <cell r="H24">
            <v>0</v>
          </cell>
          <cell r="K24">
            <v>32040</v>
          </cell>
        </row>
        <row r="25">
          <cell r="A25" t="str">
            <v xml:space="preserve"> Breeding Buck Kid Sales</v>
          </cell>
          <cell r="D25" t="str">
            <v>hd</v>
          </cell>
          <cell r="E25">
            <v>0</v>
          </cell>
          <cell r="F25">
            <v>250</v>
          </cell>
          <cell r="H25">
            <v>0</v>
          </cell>
          <cell r="K25">
            <v>4500</v>
          </cell>
        </row>
        <row r="26">
          <cell r="A26" t="str">
            <v xml:space="preserve"> Other Breeding Stock Sales</v>
          </cell>
          <cell r="D26" t="str">
            <v>hd</v>
          </cell>
          <cell r="E26">
            <v>0</v>
          </cell>
          <cell r="F26">
            <v>0</v>
          </cell>
          <cell r="H26">
            <v>0</v>
          </cell>
          <cell r="K26">
            <v>12000</v>
          </cell>
        </row>
        <row r="27">
          <cell r="A27" t="str">
            <v xml:space="preserve"> Cull Doe Sales</v>
          </cell>
          <cell r="D27" t="str">
            <v>hd</v>
          </cell>
          <cell r="E27">
            <v>60</v>
          </cell>
          <cell r="F27">
            <v>67.5</v>
          </cell>
          <cell r="H27">
            <v>4050</v>
          </cell>
          <cell r="K27">
            <v>15600</v>
          </cell>
        </row>
        <row r="28">
          <cell r="A28" t="str">
            <v xml:space="preserve"> Cull Buck Sales</v>
          </cell>
          <cell r="D28" t="str">
            <v>hd</v>
          </cell>
          <cell r="E28">
            <v>2</v>
          </cell>
          <cell r="F28">
            <v>123.75</v>
          </cell>
          <cell r="H28">
            <v>247.5</v>
          </cell>
          <cell r="K28">
            <v>0</v>
          </cell>
        </row>
        <row r="29">
          <cell r="A29" t="str">
            <v xml:space="preserve"> Market Kid Sales</v>
          </cell>
          <cell r="D29" t="str">
            <v>hd</v>
          </cell>
          <cell r="E29">
            <v>420</v>
          </cell>
          <cell r="F29">
            <v>20</v>
          </cell>
          <cell r="H29">
            <v>8400</v>
          </cell>
        </row>
        <row r="30">
          <cell r="A30" t="str">
            <v xml:space="preserve"> Milk Sales </v>
          </cell>
          <cell r="D30" t="str">
            <v>hl</v>
          </cell>
          <cell r="E30">
            <v>2025</v>
          </cell>
          <cell r="F30">
            <v>70</v>
          </cell>
          <cell r="H30">
            <v>141750</v>
          </cell>
        </row>
        <row r="31">
          <cell r="A31" t="str">
            <v>-</v>
          </cell>
          <cell r="B31" t="str">
            <v>-</v>
          </cell>
          <cell r="H31" t="str">
            <v>-</v>
          </cell>
        </row>
        <row r="32">
          <cell r="A32" t="str">
            <v>Expected Total Revenue</v>
          </cell>
          <cell r="H32">
            <v>154447.5</v>
          </cell>
        </row>
        <row r="34">
          <cell r="A34" t="str">
            <v>=</v>
          </cell>
          <cell r="B34" t="str">
            <v>=</v>
          </cell>
          <cell r="C34" t="str">
            <v>=</v>
          </cell>
          <cell r="D34" t="str">
            <v>=</v>
          </cell>
          <cell r="E34" t="str">
            <v>=</v>
          </cell>
          <cell r="F34" t="str">
            <v>=</v>
          </cell>
          <cell r="G34" t="str">
            <v>=</v>
          </cell>
          <cell r="H34" t="str">
            <v>=</v>
          </cell>
        </row>
        <row r="35">
          <cell r="A35" t="str">
            <v>Number of Does to Base Variable Costs on ==&gt;</v>
          </cell>
          <cell r="F35">
            <v>300</v>
          </cell>
          <cell r="G35" t="str">
            <v>**</v>
          </cell>
        </row>
        <row r="36">
          <cell r="A36" t="str">
            <v>**(Enter the herd size used to determine variable costs)</v>
          </cell>
        </row>
        <row r="38">
          <cell r="A38" t="str">
            <v>EXPENSES</v>
          </cell>
          <cell r="E38" t="str">
            <v>Typical</v>
          </cell>
          <cell r="F38" t="str">
            <v>$/Year</v>
          </cell>
          <cell r="H38" t="str">
            <v>$/Year</v>
          </cell>
        </row>
        <row r="39">
          <cell r="E39" t="str">
            <v>$/Doe</v>
          </cell>
          <cell r="F39" t="str">
            <v>300 Does</v>
          </cell>
          <cell r="G39" t="str">
            <v>$/Doe</v>
          </cell>
          <cell r="H39" t="str">
            <v xml:space="preserve"> 300 Does</v>
          </cell>
        </row>
        <row r="40">
          <cell r="A40" t="str">
            <v xml:space="preserve"> Variable Costs:</v>
          </cell>
          <cell r="E40" t="str">
            <v>--------</v>
          </cell>
          <cell r="F40" t="str">
            <v>--------</v>
          </cell>
          <cell r="G40" t="str">
            <v xml:space="preserve">   -----</v>
          </cell>
          <cell r="H40" t="str">
            <v xml:space="preserve"> --------</v>
          </cell>
        </row>
        <row r="41">
          <cell r="A41" t="str">
            <v>Purchased Feed</v>
          </cell>
        </row>
        <row r="42">
          <cell r="A42" t="str">
            <v xml:space="preserve">  Hay  #1</v>
          </cell>
          <cell r="B42" t="str">
            <v xml:space="preserve"> </v>
          </cell>
          <cell r="E42">
            <v>0</v>
          </cell>
          <cell r="F42">
            <v>0</v>
          </cell>
          <cell r="G42">
            <v>0</v>
          </cell>
          <cell r="H42">
            <v>0</v>
          </cell>
        </row>
        <row r="43">
          <cell r="A43" t="str">
            <v xml:space="preserve">       #2</v>
          </cell>
          <cell r="B43" t="str">
            <v xml:space="preserve"> </v>
          </cell>
          <cell r="E43">
            <v>0</v>
          </cell>
          <cell r="F43">
            <v>0</v>
          </cell>
          <cell r="G43">
            <v>0</v>
          </cell>
          <cell r="H43">
            <v>0</v>
          </cell>
        </row>
        <row r="44">
          <cell r="A44" t="str">
            <v xml:space="preserve">  Grain#1</v>
          </cell>
          <cell r="B44" t="str">
            <v xml:space="preserve"> </v>
          </cell>
          <cell r="E44">
            <v>0</v>
          </cell>
          <cell r="F44">
            <v>0</v>
          </cell>
          <cell r="G44">
            <v>0</v>
          </cell>
          <cell r="H44">
            <v>0</v>
          </cell>
        </row>
        <row r="45">
          <cell r="A45" t="str">
            <v xml:space="preserve">       #2</v>
          </cell>
          <cell r="B45" t="str">
            <v xml:space="preserve"> </v>
          </cell>
          <cell r="E45">
            <v>0</v>
          </cell>
          <cell r="F45">
            <v>0</v>
          </cell>
          <cell r="G45">
            <v>0</v>
          </cell>
          <cell r="H45">
            <v>0</v>
          </cell>
        </row>
        <row r="46">
          <cell r="A46" t="str">
            <v xml:space="preserve">  Protein Supplement</v>
          </cell>
          <cell r="E46">
            <v>6</v>
          </cell>
          <cell r="F46">
            <v>2250</v>
          </cell>
          <cell r="G46">
            <v>7.5</v>
          </cell>
          <cell r="H46">
            <v>2250</v>
          </cell>
        </row>
        <row r="47">
          <cell r="A47" t="str">
            <v xml:space="preserve">  Salt &amp; Mineral</v>
          </cell>
          <cell r="E47">
            <v>5.3</v>
          </cell>
          <cell r="F47">
            <v>1590</v>
          </cell>
          <cell r="G47">
            <v>5.3</v>
          </cell>
          <cell r="H47">
            <v>1590</v>
          </cell>
        </row>
        <row r="48">
          <cell r="A48" t="str">
            <v xml:space="preserve">  Prepared Feeds</v>
          </cell>
          <cell r="E48">
            <v>100</v>
          </cell>
          <cell r="F48">
            <v>28200</v>
          </cell>
          <cell r="G48">
            <v>94</v>
          </cell>
          <cell r="H48">
            <v>28200</v>
          </cell>
        </row>
        <row r="51">
          <cell r="A51" t="str">
            <v>Homegrown Feed: (from transfer table)</v>
          </cell>
        </row>
        <row r="52">
          <cell r="A52" t="str">
            <v xml:space="preserve"> Crop Transfers (based on </v>
          </cell>
          <cell r="D52">
            <v>300</v>
          </cell>
          <cell r="E52" t="str">
            <v>Does)</v>
          </cell>
          <cell r="G52">
            <v>0</v>
          </cell>
          <cell r="H52">
            <v>0</v>
          </cell>
        </row>
        <row r="54">
          <cell r="E54" t="str">
            <v>Typical</v>
          </cell>
          <cell r="F54" t="str">
            <v>$/Year</v>
          </cell>
          <cell r="H54" t="str">
            <v>$/Year</v>
          </cell>
        </row>
        <row r="55">
          <cell r="E55" t="str">
            <v>$/Doe</v>
          </cell>
          <cell r="F55" t="str">
            <v>300 Does</v>
          </cell>
          <cell r="G55" t="str">
            <v>$/Doe</v>
          </cell>
          <cell r="H55" t="str">
            <v xml:space="preserve"> 300 Does</v>
          </cell>
        </row>
        <row r="56">
          <cell r="E56" t="str">
            <v>--------</v>
          </cell>
          <cell r="F56" t="str">
            <v>--------</v>
          </cell>
          <cell r="G56" t="str">
            <v xml:space="preserve">   -----</v>
          </cell>
          <cell r="H56" t="str">
            <v xml:space="preserve"> --------</v>
          </cell>
        </row>
        <row r="57">
          <cell r="B57" t="str">
            <v xml:space="preserve"> *** (Input ONLY if NOT using Crop Transfer table) ***</v>
          </cell>
        </row>
        <row r="58">
          <cell r="A58" t="str">
            <v>Pasture#1</v>
          </cell>
          <cell r="B58" t="str">
            <v xml:space="preserve"> Improved</v>
          </cell>
          <cell r="E58">
            <v>0</v>
          </cell>
          <cell r="F58">
            <v>0</v>
          </cell>
          <cell r="G58">
            <v>0</v>
          </cell>
          <cell r="H58">
            <v>0</v>
          </cell>
        </row>
        <row r="59">
          <cell r="A59" t="str">
            <v xml:space="preserve">       #2</v>
          </cell>
          <cell r="B59" t="str">
            <v xml:space="preserve"> Unimpoved</v>
          </cell>
          <cell r="E59">
            <v>0</v>
          </cell>
          <cell r="F59">
            <v>0</v>
          </cell>
          <cell r="G59">
            <v>0</v>
          </cell>
          <cell r="H59">
            <v>0</v>
          </cell>
        </row>
        <row r="60">
          <cell r="A60" t="str">
            <v xml:space="preserve">       #3</v>
          </cell>
          <cell r="B60" t="str">
            <v xml:space="preserve"> </v>
          </cell>
          <cell r="E60">
            <v>0</v>
          </cell>
          <cell r="F60">
            <v>0</v>
          </cell>
          <cell r="G60">
            <v>0</v>
          </cell>
          <cell r="H60">
            <v>0</v>
          </cell>
        </row>
        <row r="61">
          <cell r="A61" t="str">
            <v>Hay    #1</v>
          </cell>
          <cell r="B61" t="str">
            <v xml:space="preserve"> </v>
          </cell>
          <cell r="E61">
            <v>15</v>
          </cell>
          <cell r="F61">
            <v>4200</v>
          </cell>
          <cell r="G61">
            <v>14</v>
          </cell>
          <cell r="H61">
            <v>4200</v>
          </cell>
        </row>
        <row r="62">
          <cell r="A62" t="str">
            <v xml:space="preserve">       #2</v>
          </cell>
          <cell r="B62" t="str">
            <v xml:space="preserve"> </v>
          </cell>
          <cell r="E62">
            <v>32</v>
          </cell>
          <cell r="F62">
            <v>9000</v>
          </cell>
          <cell r="G62">
            <v>30</v>
          </cell>
          <cell r="H62">
            <v>9000</v>
          </cell>
        </row>
        <row r="63">
          <cell r="A63" t="str">
            <v>Grain  #1</v>
          </cell>
          <cell r="B63" t="str">
            <v xml:space="preserve"> </v>
          </cell>
          <cell r="E63">
            <v>0</v>
          </cell>
          <cell r="F63">
            <v>0</v>
          </cell>
          <cell r="G63">
            <v>0</v>
          </cell>
          <cell r="H63">
            <v>0</v>
          </cell>
        </row>
        <row r="64">
          <cell r="A64" t="str">
            <v xml:space="preserve">       #2</v>
          </cell>
          <cell r="B64" t="str">
            <v xml:space="preserve"> </v>
          </cell>
          <cell r="E64">
            <v>0</v>
          </cell>
          <cell r="F64">
            <v>0</v>
          </cell>
          <cell r="G64">
            <v>0</v>
          </cell>
          <cell r="H64">
            <v>0</v>
          </cell>
        </row>
        <row r="65">
          <cell r="G65" t="str">
            <v>-</v>
          </cell>
          <cell r="H65" t="str">
            <v xml:space="preserve">  -------</v>
          </cell>
        </row>
        <row r="66">
          <cell r="A66" t="str">
            <v>Total Feed Costs</v>
          </cell>
          <cell r="G66">
            <v>150.80000000000001</v>
          </cell>
          <cell r="H66">
            <v>45240</v>
          </cell>
        </row>
        <row r="67">
          <cell r="H67" t="str">
            <v>$/Year</v>
          </cell>
        </row>
        <row r="68">
          <cell r="E68" t="str">
            <v>Head</v>
          </cell>
          <cell r="F68" t="str">
            <v>$/Head</v>
          </cell>
          <cell r="G68" t="str">
            <v>$/Doe</v>
          </cell>
          <cell r="H68" t="str">
            <v xml:space="preserve"> 300 Does</v>
          </cell>
        </row>
        <row r="69">
          <cell r="A69" t="str">
            <v xml:space="preserve"> Livestock Replacement</v>
          </cell>
          <cell r="E69" t="str">
            <v xml:space="preserve">    ----</v>
          </cell>
          <cell r="F69" t="str">
            <v xml:space="preserve">  ------</v>
          </cell>
          <cell r="G69" t="str">
            <v xml:space="preserve">   -----</v>
          </cell>
          <cell r="H69" t="str">
            <v>-</v>
          </cell>
        </row>
        <row r="70">
          <cell r="A70" t="str">
            <v xml:space="preserve">  Buck Purchase</v>
          </cell>
          <cell r="E70">
            <v>2</v>
          </cell>
          <cell r="F70">
            <v>300</v>
          </cell>
          <cell r="G70">
            <v>2</v>
          </cell>
          <cell r="H70">
            <v>600</v>
          </cell>
        </row>
        <row r="71">
          <cell r="A71" t="str">
            <v xml:space="preserve">  Buck Lease</v>
          </cell>
          <cell r="E71">
            <v>0</v>
          </cell>
          <cell r="F71">
            <v>0</v>
          </cell>
          <cell r="G71">
            <v>0</v>
          </cell>
          <cell r="H71">
            <v>0</v>
          </cell>
        </row>
        <row r="72">
          <cell r="A72" t="str">
            <v xml:space="preserve">  Milking Doe Purchase</v>
          </cell>
          <cell r="E72">
            <v>0</v>
          </cell>
          <cell r="F72">
            <v>0</v>
          </cell>
          <cell r="G72">
            <v>0</v>
          </cell>
          <cell r="H72">
            <v>0</v>
          </cell>
        </row>
        <row r="73">
          <cell r="A73" t="str">
            <v xml:space="preserve">  Replacement Doe Purchase</v>
          </cell>
          <cell r="E73">
            <v>0</v>
          </cell>
          <cell r="F73">
            <v>0</v>
          </cell>
          <cell r="G73">
            <v>0</v>
          </cell>
          <cell r="H73">
            <v>0</v>
          </cell>
        </row>
        <row r="74">
          <cell r="A74" t="str">
            <v xml:space="preserve">  Other -</v>
          </cell>
          <cell r="B74" t="str">
            <v xml:space="preserve"> Description</v>
          </cell>
          <cell r="E74">
            <v>0</v>
          </cell>
          <cell r="F74">
            <v>0</v>
          </cell>
          <cell r="G74">
            <v>0</v>
          </cell>
          <cell r="H74">
            <v>0</v>
          </cell>
        </row>
        <row r="76">
          <cell r="E76" t="str">
            <v>Typical</v>
          </cell>
          <cell r="F76" t="str">
            <v>$/Year</v>
          </cell>
          <cell r="H76" t="str">
            <v>$/Year</v>
          </cell>
        </row>
        <row r="77">
          <cell r="E77" t="str">
            <v>$/Doe</v>
          </cell>
          <cell r="F77" t="str">
            <v>300 Does</v>
          </cell>
          <cell r="G77" t="str">
            <v>$/Doe</v>
          </cell>
          <cell r="H77" t="str">
            <v xml:space="preserve"> 300 Does</v>
          </cell>
        </row>
        <row r="78">
          <cell r="E78" t="str">
            <v xml:space="preserve"> -------</v>
          </cell>
          <cell r="F78" t="str">
            <v>--------</v>
          </cell>
          <cell r="G78" t="str">
            <v xml:space="preserve">   -----</v>
          </cell>
          <cell r="H78" t="str">
            <v>-</v>
          </cell>
        </row>
        <row r="79">
          <cell r="A79" t="str">
            <v xml:space="preserve"> Hired Labour</v>
          </cell>
          <cell r="E79">
            <v>0</v>
          </cell>
          <cell r="F79">
            <v>1200</v>
          </cell>
          <cell r="G79">
            <v>4</v>
          </cell>
          <cell r="H79">
            <v>1200</v>
          </cell>
        </row>
        <row r="80">
          <cell r="A80" t="str">
            <v xml:space="preserve"> Veterinary &amp; Medicine</v>
          </cell>
          <cell r="E80">
            <v>16</v>
          </cell>
          <cell r="F80">
            <v>4500</v>
          </cell>
          <cell r="G80">
            <v>15</v>
          </cell>
          <cell r="H80">
            <v>4500</v>
          </cell>
        </row>
        <row r="81">
          <cell r="A81" t="str">
            <v xml:space="preserve"> Breeding Costs</v>
          </cell>
          <cell r="E81">
            <v>20</v>
          </cell>
          <cell r="F81">
            <v>0</v>
          </cell>
          <cell r="G81">
            <v>0</v>
          </cell>
          <cell r="H81">
            <v>0</v>
          </cell>
        </row>
        <row r="82">
          <cell r="A82" t="str">
            <v xml:space="preserve"> Bedding</v>
          </cell>
          <cell r="E82">
            <v>1</v>
          </cell>
          <cell r="F82">
            <v>300</v>
          </cell>
          <cell r="G82">
            <v>1</v>
          </cell>
          <cell r="H82">
            <v>300</v>
          </cell>
        </row>
        <row r="83">
          <cell r="A83" t="str">
            <v xml:space="preserve"> Marketing</v>
          </cell>
          <cell r="E83">
            <v>15</v>
          </cell>
          <cell r="F83">
            <v>5100</v>
          </cell>
          <cell r="G83">
            <v>17</v>
          </cell>
          <cell r="H83">
            <v>5100</v>
          </cell>
        </row>
        <row r="84">
          <cell r="A84" t="str">
            <v xml:space="preserve"> Transportation</v>
          </cell>
          <cell r="E84">
            <v>35</v>
          </cell>
          <cell r="F84">
            <v>10500</v>
          </cell>
          <cell r="G84">
            <v>35</v>
          </cell>
          <cell r="H84">
            <v>10500</v>
          </cell>
        </row>
        <row r="85">
          <cell r="A85" t="str">
            <v xml:space="preserve"> Livestock Supplies</v>
          </cell>
          <cell r="E85">
            <v>12.38</v>
          </cell>
          <cell r="F85">
            <v>0</v>
          </cell>
          <cell r="G85">
            <v>0</v>
          </cell>
          <cell r="H85">
            <v>0</v>
          </cell>
        </row>
        <row r="86">
          <cell r="A86" t="str">
            <v xml:space="preserve"> Custom Work</v>
          </cell>
          <cell r="E86">
            <v>5</v>
          </cell>
          <cell r="F86">
            <v>0</v>
          </cell>
          <cell r="G86">
            <v>0</v>
          </cell>
          <cell r="H86">
            <v>0</v>
          </cell>
        </row>
        <row r="87">
          <cell r="A87" t="str">
            <v xml:space="preserve"> Equipment Rental</v>
          </cell>
          <cell r="E87">
            <v>5.26</v>
          </cell>
          <cell r="F87">
            <v>0</v>
          </cell>
          <cell r="G87">
            <v>0</v>
          </cell>
          <cell r="H87">
            <v>0</v>
          </cell>
        </row>
        <row r="88">
          <cell r="A88" t="str">
            <v xml:space="preserve"> Miscellaneous (Tags, etc.)</v>
          </cell>
          <cell r="E88">
            <v>32</v>
          </cell>
          <cell r="F88">
            <v>10500</v>
          </cell>
          <cell r="G88">
            <v>35</v>
          </cell>
          <cell r="H88">
            <v>10500</v>
          </cell>
        </row>
        <row r="89">
          <cell r="D89" t="str">
            <v>Typical</v>
          </cell>
          <cell r="E89" t="str">
            <v xml:space="preserve"> Enterprise</v>
          </cell>
          <cell r="H89" t="str">
            <v>$/Year</v>
          </cell>
        </row>
        <row r="90">
          <cell r="D90" t="str">
            <v xml:space="preserve"> $/Doe</v>
          </cell>
          <cell r="E90" t="str">
            <v xml:space="preserve"> $ Allocated</v>
          </cell>
          <cell r="G90" t="str">
            <v>$/Doe</v>
          </cell>
          <cell r="H90" t="str">
            <v xml:space="preserve"> 300 Does</v>
          </cell>
        </row>
        <row r="91">
          <cell r="A91" t="str">
            <v xml:space="preserve"> Fuel</v>
          </cell>
          <cell r="D91">
            <v>2.5</v>
          </cell>
          <cell r="E91">
            <v>0</v>
          </cell>
          <cell r="G91">
            <v>2.5</v>
          </cell>
          <cell r="H91">
            <v>750</v>
          </cell>
        </row>
        <row r="92">
          <cell r="A92" t="str">
            <v xml:space="preserve"> Mach. Repair &amp; Maint.</v>
          </cell>
          <cell r="D92">
            <v>4.25</v>
          </cell>
          <cell r="E92">
            <v>0</v>
          </cell>
          <cell r="G92">
            <v>4.25</v>
          </cell>
          <cell r="H92">
            <v>1275</v>
          </cell>
          <cell r="K92" t="str">
            <v>Wfarm!L4</v>
          </cell>
        </row>
        <row r="93">
          <cell r="A93" t="str">
            <v xml:space="preserve"> Bldg. Repair &amp; Maint.</v>
          </cell>
          <cell r="D93">
            <v>40</v>
          </cell>
          <cell r="E93">
            <v>0</v>
          </cell>
          <cell r="G93">
            <v>40</v>
          </cell>
          <cell r="H93">
            <v>12000</v>
          </cell>
          <cell r="K93" t="str">
            <v>Wfarm!L5</v>
          </cell>
        </row>
        <row r="94">
          <cell r="A94" t="str">
            <v xml:space="preserve"> Rent and Labour</v>
          </cell>
          <cell r="D94">
            <v>0</v>
          </cell>
          <cell r="E94">
            <v>0</v>
          </cell>
          <cell r="G94">
            <v>0</v>
          </cell>
          <cell r="H94">
            <v>0</v>
          </cell>
          <cell r="K94" t="str">
            <v>Wfarm!L6</v>
          </cell>
        </row>
        <row r="95">
          <cell r="A95" t="str">
            <v xml:space="preserve"> General Variable Costs</v>
          </cell>
          <cell r="D95">
            <v>44</v>
          </cell>
          <cell r="E95">
            <v>0</v>
          </cell>
          <cell r="G95">
            <v>44</v>
          </cell>
          <cell r="H95">
            <v>13200</v>
          </cell>
          <cell r="K95" t="str">
            <v>Wfarm!L7</v>
          </cell>
        </row>
        <row r="96">
          <cell r="A96" t="str">
            <v xml:space="preserve"> Interest on</v>
          </cell>
          <cell r="C96" t="str">
            <v>%int</v>
          </cell>
          <cell r="D96" t="str">
            <v>%year</v>
          </cell>
          <cell r="K96" t="str">
            <v>Wfarm!L8</v>
          </cell>
        </row>
        <row r="97">
          <cell r="A97" t="str">
            <v xml:space="preserve"> Operating Capital</v>
          </cell>
          <cell r="C97">
            <v>7.75</v>
          </cell>
          <cell r="D97">
            <v>33.299999999999997</v>
          </cell>
          <cell r="E97">
            <v>0</v>
          </cell>
          <cell r="G97">
            <v>7.7033333333333331</v>
          </cell>
          <cell r="H97">
            <v>2311</v>
          </cell>
        </row>
        <row r="98">
          <cell r="G98" t="str">
            <v xml:space="preserve">  ------</v>
          </cell>
          <cell r="H98" t="str">
            <v xml:space="preserve">  ------</v>
          </cell>
        </row>
        <row r="99">
          <cell r="A99" t="str">
            <v>Total Variable Costs</v>
          </cell>
          <cell r="G99">
            <v>358.25333333333333</v>
          </cell>
          <cell r="H99">
            <v>107476</v>
          </cell>
          <cell r="K99" t="str">
            <v>Wfarm!L9</v>
          </cell>
        </row>
        <row r="100">
          <cell r="J100">
            <v>2311</v>
          </cell>
        </row>
        <row r="101">
          <cell r="D101" t="str">
            <v>Typical</v>
          </cell>
          <cell r="E101" t="str">
            <v xml:space="preserve"> Enterprise</v>
          </cell>
          <cell r="H101" t="str">
            <v>$/Year</v>
          </cell>
        </row>
        <row r="102">
          <cell r="A102" t="str">
            <v>Fixed Costs:</v>
          </cell>
          <cell r="D102" t="str">
            <v xml:space="preserve"> $/Doe</v>
          </cell>
          <cell r="E102" t="str">
            <v xml:space="preserve"> $ Allocated</v>
          </cell>
          <cell r="G102" t="str">
            <v>$/Doe</v>
          </cell>
          <cell r="H102" t="str">
            <v xml:space="preserve"> 300 Does</v>
          </cell>
        </row>
        <row r="103">
          <cell r="A103" t="str">
            <v xml:space="preserve"> Depreciation</v>
          </cell>
          <cell r="D103">
            <v>26</v>
          </cell>
          <cell r="E103">
            <v>0</v>
          </cell>
          <cell r="G103" t="e">
            <v>#REF!</v>
          </cell>
          <cell r="H103" t="e">
            <v>#REF!</v>
          </cell>
        </row>
        <row r="104">
          <cell r="A104" t="str">
            <v xml:space="preserve"> Interest on Term Loans</v>
          </cell>
          <cell r="D104">
            <v>45</v>
          </cell>
          <cell r="E104">
            <v>0</v>
          </cell>
          <cell r="G104" t="e">
            <v>#REF!</v>
          </cell>
          <cell r="H104" t="e">
            <v>#REF!</v>
          </cell>
        </row>
        <row r="105">
          <cell r="A105" t="str">
            <v xml:space="preserve"> Long-term Leases</v>
          </cell>
          <cell r="D105">
            <v>0</v>
          </cell>
          <cell r="E105">
            <v>0</v>
          </cell>
          <cell r="G105" t="e">
            <v>#REF!</v>
          </cell>
          <cell r="H105" t="e">
            <v>#REF!</v>
          </cell>
          <cell r="K105" t="str">
            <v>Wfarm!K4</v>
          </cell>
        </row>
        <row r="106">
          <cell r="A106" t="str">
            <v xml:space="preserve"> General Fixed Costs</v>
          </cell>
          <cell r="D106">
            <v>15</v>
          </cell>
          <cell r="E106">
            <v>0</v>
          </cell>
          <cell r="G106">
            <v>15</v>
          </cell>
          <cell r="H106">
            <v>4500</v>
          </cell>
          <cell r="K106" t="str">
            <v>Wfarm!K5</v>
          </cell>
        </row>
        <row r="107">
          <cell r="G107" t="str">
            <v xml:space="preserve">  ------</v>
          </cell>
          <cell r="H107" t="str">
            <v xml:space="preserve">  ------</v>
          </cell>
          <cell r="K107" t="str">
            <v>Wfarm!K6</v>
          </cell>
        </row>
        <row r="108">
          <cell r="A108" t="str">
            <v>Total Fixed Costs</v>
          </cell>
          <cell r="G108" t="e">
            <v>#REF!</v>
          </cell>
          <cell r="H108" t="e">
            <v>#REF!</v>
          </cell>
          <cell r="K108" t="str">
            <v>Wfarm!K7</v>
          </cell>
        </row>
        <row r="110">
          <cell r="A110" t="str">
            <v>Revenues:</v>
          </cell>
          <cell r="D110" t="str">
            <v>$/Doe</v>
          </cell>
          <cell r="E110" t="str">
            <v>$/Year</v>
          </cell>
        </row>
        <row r="111">
          <cell r="A111" t="str">
            <v>Total Expected Revenues</v>
          </cell>
          <cell r="D111">
            <v>514.82500000000005</v>
          </cell>
          <cell r="E111">
            <v>154447.5</v>
          </cell>
        </row>
        <row r="112">
          <cell r="A112" t="str">
            <v xml:space="preserve">    less: Variable Costs</v>
          </cell>
          <cell r="D112">
            <v>358.25333333333333</v>
          </cell>
          <cell r="E112">
            <v>107476</v>
          </cell>
        </row>
        <row r="113">
          <cell r="D113" t="str">
            <v xml:space="preserve">  ------</v>
          </cell>
          <cell r="E113" t="str">
            <v xml:space="preserve">  ------</v>
          </cell>
        </row>
        <row r="114">
          <cell r="A114" t="str">
            <v>Expected Operating Margin</v>
          </cell>
          <cell r="D114">
            <v>156.57166666666666</v>
          </cell>
          <cell r="E114">
            <v>46971.5</v>
          </cell>
        </row>
        <row r="115">
          <cell r="A115" t="str">
            <v xml:space="preserve">     less: Fixed Costs</v>
          </cell>
          <cell r="D115" t="e">
            <v>#REF!</v>
          </cell>
          <cell r="E115" t="e">
            <v>#REF!</v>
          </cell>
        </row>
        <row r="116">
          <cell r="D116" t="str">
            <v xml:space="preserve">  ------</v>
          </cell>
          <cell r="E116" t="str">
            <v xml:space="preserve">  ------</v>
          </cell>
        </row>
        <row r="117">
          <cell r="A117" t="str">
            <v>Expected Net Revenue</v>
          </cell>
          <cell r="D117" t="e">
            <v>#REF!</v>
          </cell>
          <cell r="E117" t="e">
            <v>#REF!</v>
          </cell>
        </row>
        <row r="120">
          <cell r="A120" t="str">
            <v>Expected Break-even per</v>
          </cell>
          <cell r="F120" t="str">
            <v>Kid Sold</v>
          </cell>
          <cell r="G120" t="str">
            <v xml:space="preserve"> hl of Milk</v>
          </cell>
        </row>
        <row r="121">
          <cell r="A121" t="str">
            <v>Needed to Cover:</v>
          </cell>
          <cell r="D121" t="str">
            <v>Variable Costs</v>
          </cell>
          <cell r="F121" t="e">
            <v>#REF!</v>
          </cell>
          <cell r="G121" t="e">
            <v>#REF!</v>
          </cell>
        </row>
        <row r="122">
          <cell r="D122" t="str">
            <v>Fixed Costs</v>
          </cell>
          <cell r="F122" t="e">
            <v>#REF!</v>
          </cell>
          <cell r="G122" t="e">
            <v>#REF!</v>
          </cell>
        </row>
        <row r="123">
          <cell r="F123" t="str">
            <v xml:space="preserve">  ------</v>
          </cell>
          <cell r="G123" t="str">
            <v xml:space="preserve">  ------</v>
          </cell>
        </row>
        <row r="124">
          <cell r="D124" t="str">
            <v>Total Costs</v>
          </cell>
          <cell r="F124" t="e">
            <v>#REF!</v>
          </cell>
          <cell r="G124" t="e">
            <v>#REF!</v>
          </cell>
        </row>
        <row r="125">
          <cell r="A125" t="str">
            <v>=</v>
          </cell>
          <cell r="B125" t="str">
            <v>=</v>
          </cell>
          <cell r="C125" t="str">
            <v>=</v>
          </cell>
          <cell r="D125" t="str">
            <v>=</v>
          </cell>
          <cell r="E125" t="str">
            <v>=</v>
          </cell>
          <cell r="F125" t="str">
            <v>=</v>
          </cell>
          <cell r="G125" t="str">
            <v>=</v>
          </cell>
          <cell r="H125" t="str">
            <v>=</v>
          </cell>
          <cell r="J125" t="e">
            <v>#REF!</v>
          </cell>
        </row>
        <row r="126">
          <cell r="B126" t="str">
            <v>Chance of at least breaking even        ==&gt;</v>
          </cell>
          <cell r="G126" t="e">
            <v>#REF!</v>
          </cell>
          <cell r="H126" t="str">
            <v>StdPrKids</v>
          </cell>
          <cell r="J126" t="e">
            <v>#REF!</v>
          </cell>
        </row>
        <row r="127">
          <cell r="B127" t="str">
            <v>Chance of at least</v>
          </cell>
          <cell r="D127">
            <v>0</v>
          </cell>
          <cell r="E127" t="str">
            <v>$/doe return ==&gt;</v>
          </cell>
          <cell r="G127" t="e">
            <v>#REF!</v>
          </cell>
          <cell r="H127" t="str">
            <v>VarKids</v>
          </cell>
        </row>
        <row r="128">
          <cell r="B128" t="str">
            <v>Coefficient of variation                ==&gt;</v>
          </cell>
          <cell r="G128">
            <v>0.30454253827540773</v>
          </cell>
          <cell r="H128" t="str">
            <v>StdHlMilk</v>
          </cell>
        </row>
        <row r="129">
          <cell r="H129" t="str">
            <v>StdPrMilk</v>
          </cell>
        </row>
        <row r="130">
          <cell r="C130" t="str">
            <v>Returns $/Doe</v>
          </cell>
          <cell r="E130" t="str">
            <v>Chances of at least</v>
          </cell>
          <cell r="H130" t="str">
            <v>VarMilk</v>
          </cell>
          <cell r="I130">
            <v>0.93500000000000005</v>
          </cell>
        </row>
        <row r="131">
          <cell r="E131" t="str">
            <v>this return per doe</v>
          </cell>
          <cell r="H131" t="str">
            <v>VarSum</v>
          </cell>
          <cell r="I131">
            <v>10</v>
          </cell>
        </row>
        <row r="132">
          <cell r="H132" t="str">
            <v>StdSum</v>
          </cell>
          <cell r="I132">
            <v>2799.0725000000002</v>
          </cell>
        </row>
        <row r="133">
          <cell r="C133" t="e">
            <v>#REF!</v>
          </cell>
          <cell r="E133" t="str">
            <v xml:space="preserve">       17 %</v>
          </cell>
          <cell r="H133" t="str">
            <v>z</v>
          </cell>
          <cell r="I133">
            <v>1.5</v>
          </cell>
        </row>
        <row r="134">
          <cell r="C134" t="e">
            <v>#REF!</v>
          </cell>
          <cell r="E134" t="str">
            <v xml:space="preserve">       33 %</v>
          </cell>
          <cell r="H134" t="str">
            <v>v1</v>
          </cell>
          <cell r="I134">
            <v>15</v>
          </cell>
        </row>
        <row r="135">
          <cell r="C135" t="e">
            <v>#REF!</v>
          </cell>
          <cell r="E135" t="str">
            <v xml:space="preserve">       50 %</v>
          </cell>
          <cell r="H135" t="str">
            <v>v2</v>
          </cell>
          <cell r="I135">
            <v>21782.8125</v>
          </cell>
        </row>
        <row r="136">
          <cell r="C136" t="e">
            <v>#REF!</v>
          </cell>
          <cell r="E136" t="str">
            <v xml:space="preserve">       67 %</v>
          </cell>
          <cell r="H136" t="str">
            <v>p(vx)</v>
          </cell>
          <cell r="I136">
            <v>24581.885000000002</v>
          </cell>
        </row>
        <row r="137">
          <cell r="C137" t="e">
            <v>#REF!</v>
          </cell>
          <cell r="E137" t="str">
            <v xml:space="preserve">       83 %</v>
          </cell>
          <cell r="I137">
            <v>156.78611226763678</v>
          </cell>
        </row>
        <row r="138">
          <cell r="H138" t="str">
            <v/>
          </cell>
          <cell r="I138" t="e">
            <v>#REF!</v>
          </cell>
          <cell r="J138" t="e">
            <v>#REF!</v>
          </cell>
        </row>
        <row r="139">
          <cell r="E139" t="str">
            <v>- End of Budget -</v>
          </cell>
          <cell r="I139" t="e">
            <v>#REF!</v>
          </cell>
          <cell r="J139" t="e">
            <v>#REF!</v>
          </cell>
        </row>
        <row r="140">
          <cell r="A140" t="str">
            <v>=</v>
          </cell>
          <cell r="B140" t="str">
            <v>=</v>
          </cell>
          <cell r="C140" t="str">
            <v>=</v>
          </cell>
          <cell r="D140" t="str">
            <v>=</v>
          </cell>
          <cell r="E140" t="str">
            <v>=</v>
          </cell>
          <cell r="F140" t="str">
            <v>=</v>
          </cell>
          <cell r="G140" t="str">
            <v>=</v>
          </cell>
          <cell r="H140" t="str">
            <v>=</v>
          </cell>
          <cell r="I140" t="e">
            <v>#REF!</v>
          </cell>
          <cell r="J140" t="e">
            <v>#REF!</v>
          </cell>
        </row>
        <row r="141">
          <cell r="I141" t="e">
            <v>#REF!</v>
          </cell>
          <cell r="J141" t="e">
            <v>#REF!</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HEIFER"/>
    </sheetNames>
    <sheetDataSet>
      <sheetData sheetId="0" refreshError="1">
        <row r="1">
          <cell r="A1" t="str">
            <v>Dheifer 1</v>
          </cell>
          <cell r="C1" t="str">
            <v>DAIRY HEIFER BUDGET</v>
          </cell>
          <cell r="G1" t="str">
            <v>Revised: May '98</v>
          </cell>
        </row>
        <row r="2">
          <cell r="A2">
            <v>2</v>
          </cell>
          <cell r="F2" t="str">
            <v>Profit Per Heifer:</v>
          </cell>
          <cell r="H2">
            <v>88.045316167479072</v>
          </cell>
        </row>
        <row r="3">
          <cell r="A3" t="str">
            <v>=</v>
          </cell>
          <cell r="B3" t="str">
            <v>=</v>
          </cell>
          <cell r="C3" t="str">
            <v>=</v>
          </cell>
          <cell r="D3" t="str">
            <v>=</v>
          </cell>
          <cell r="E3" t="str">
            <v>=</v>
          </cell>
          <cell r="F3" t="str">
            <v>=</v>
          </cell>
          <cell r="G3" t="str">
            <v>=</v>
          </cell>
          <cell r="H3" t="str">
            <v>=</v>
          </cell>
        </row>
        <row r="4">
          <cell r="A4" t="str">
            <v>This budget is designed to analyze an operation with continuous dairy</v>
          </cell>
        </row>
        <row r="5">
          <cell r="A5" t="str">
            <v>heifer production.  All heifer purchases must be made at the beginning</v>
          </cell>
        </row>
        <row r="6">
          <cell r="A6" t="str">
            <v>of a production stage and all heifer sales must occur at the end of a</v>
          </cell>
        </row>
        <row r="7">
          <cell r="A7" t="str">
            <v xml:space="preserve">production stage.  Heifers are not kept in the operation after the </v>
          </cell>
        </row>
        <row r="8">
          <cell r="A8" t="str">
            <v>last month of the final stage.  Stages have to be less than or equal</v>
          </cell>
        </row>
        <row r="9">
          <cell r="A9" t="str">
            <v>to 12 months.</v>
          </cell>
        </row>
        <row r="10">
          <cell r="A10" t="str">
            <v>=</v>
          </cell>
          <cell r="B10" t="str">
            <v>=</v>
          </cell>
          <cell r="C10" t="str">
            <v>=</v>
          </cell>
          <cell r="D10" t="str">
            <v>=</v>
          </cell>
          <cell r="E10" t="str">
            <v>=</v>
          </cell>
          <cell r="F10" t="str">
            <v>=</v>
          </cell>
          <cell r="G10" t="str">
            <v>=</v>
          </cell>
          <cell r="H10" t="str">
            <v>=</v>
          </cell>
        </row>
        <row r="12">
          <cell r="A12" t="str">
            <v>Expected</v>
          </cell>
          <cell r="D12" t="str">
            <v>Stage 1</v>
          </cell>
          <cell r="F12" t="str">
            <v>Stage 2</v>
          </cell>
          <cell r="H12" t="str">
            <v>Stage 3</v>
          </cell>
        </row>
        <row r="13">
          <cell r="A13" t="str">
            <v>-</v>
          </cell>
          <cell r="D13" t="str">
            <v>-</v>
          </cell>
          <cell r="E13" t="str">
            <v>-</v>
          </cell>
          <cell r="F13" t="str">
            <v>-</v>
          </cell>
          <cell r="G13" t="str">
            <v>-</v>
          </cell>
          <cell r="H13" t="str">
            <v>-</v>
          </cell>
        </row>
        <row r="14">
          <cell r="A14" t="str">
            <v># Purchased per month</v>
          </cell>
          <cell r="D14">
            <v>0</v>
          </cell>
          <cell r="F14">
            <v>3</v>
          </cell>
          <cell r="H14">
            <v>0</v>
          </cell>
          <cell r="K14">
            <v>0</v>
          </cell>
        </row>
        <row r="15">
          <cell r="A15" t="str">
            <v>Monthly Transfer in</v>
          </cell>
          <cell r="D15">
            <v>10</v>
          </cell>
          <cell r="F15">
            <v>9.8000000000000007</v>
          </cell>
          <cell r="H15">
            <v>10.0352</v>
          </cell>
          <cell r="K15">
            <v>125964.074565677</v>
          </cell>
        </row>
        <row r="16">
          <cell r="A16" t="str">
            <v>Total Entering Stage</v>
          </cell>
          <cell r="D16">
            <v>10</v>
          </cell>
          <cell r="F16">
            <v>12.8</v>
          </cell>
          <cell r="H16">
            <v>10.0352</v>
          </cell>
          <cell r="K16">
            <v>6691.4480639999983</v>
          </cell>
        </row>
        <row r="17">
          <cell r="A17" t="str">
            <v>Beginning Value ($/head)</v>
          </cell>
          <cell r="D17">
            <v>125</v>
          </cell>
          <cell r="F17">
            <v>450</v>
          </cell>
          <cell r="H17">
            <v>900</v>
          </cell>
          <cell r="K17">
            <v>156910.3872</v>
          </cell>
        </row>
        <row r="18">
          <cell r="A18" t="str">
            <v>Beginning Age (months)</v>
          </cell>
          <cell r="D18">
            <v>0</v>
          </cell>
          <cell r="F18">
            <v>8</v>
          </cell>
          <cell r="H18">
            <v>17</v>
          </cell>
          <cell r="K18">
            <v>19919.584061976471</v>
          </cell>
        </row>
        <row r="19">
          <cell r="A19" t="str">
            <v>Ending Value ($/head)</v>
          </cell>
          <cell r="D19">
            <v>450</v>
          </cell>
          <cell r="F19">
            <v>900</v>
          </cell>
          <cell r="H19">
            <v>1100</v>
          </cell>
        </row>
        <row r="20">
          <cell r="A20" t="str">
            <v>Ending Age (months)</v>
          </cell>
          <cell r="D20">
            <v>7</v>
          </cell>
          <cell r="F20">
            <v>16</v>
          </cell>
          <cell r="H20">
            <v>24</v>
          </cell>
          <cell r="K20" t="str">
            <v>Tran!D3..G14</v>
          </cell>
        </row>
        <row r="21">
          <cell r="A21" t="str">
            <v>% Death Loss</v>
          </cell>
          <cell r="D21">
            <v>2</v>
          </cell>
          <cell r="F21">
            <v>2</v>
          </cell>
          <cell r="H21">
            <v>2</v>
          </cell>
          <cell r="K21" t="str">
            <v>Allo!C3..J14</v>
          </cell>
        </row>
        <row r="22">
          <cell r="A22" t="str">
            <v>% Sold at End of Stage</v>
          </cell>
          <cell r="D22">
            <v>0</v>
          </cell>
          <cell r="F22">
            <v>20</v>
          </cell>
          <cell r="H22">
            <v>100</v>
          </cell>
          <cell r="K22">
            <v>275.48159999999996</v>
          </cell>
        </row>
        <row r="23">
          <cell r="A23" t="str">
            <v># of Cattle in Stage</v>
          </cell>
          <cell r="D23">
            <v>80</v>
          </cell>
          <cell r="F23">
            <v>115.2</v>
          </cell>
          <cell r="H23">
            <v>80.281599999999997</v>
          </cell>
          <cell r="K23">
            <v>15938.578285714282</v>
          </cell>
        </row>
        <row r="24">
          <cell r="K24">
            <v>93082.853674376413</v>
          </cell>
        </row>
        <row r="25">
          <cell r="A25" t="str">
            <v>Total # of Cattle on Farm</v>
          </cell>
          <cell r="D25">
            <v>275.48159999999996</v>
          </cell>
          <cell r="K25">
            <v>2611.1720228571421</v>
          </cell>
        </row>
        <row r="26">
          <cell r="A26" t="str">
            <v>% Crop Transfers by Stage</v>
          </cell>
          <cell r="D26">
            <v>20</v>
          </cell>
          <cell r="F26">
            <v>34</v>
          </cell>
          <cell r="H26">
            <v>46</v>
          </cell>
          <cell r="K26">
            <v>761.50985142857132</v>
          </cell>
        </row>
        <row r="27">
          <cell r="K27">
            <v>375.83561142857138</v>
          </cell>
        </row>
        <row r="28">
          <cell r="A28" t="str">
            <v>Risk Ratings for all Stages</v>
          </cell>
          <cell r="K28">
            <v>66.902674285714269</v>
          </cell>
        </row>
        <row r="29">
          <cell r="A29" t="str">
            <v>2/3 chance of Death Loss  within + or -</v>
          </cell>
          <cell r="F29">
            <v>20</v>
          </cell>
          <cell r="G29" t="str">
            <v>%  of Expected</v>
          </cell>
        </row>
        <row r="30">
          <cell r="A30" t="str">
            <v>2/3 chance of Heifer Prices  within + or -</v>
          </cell>
          <cell r="F30">
            <v>5</v>
          </cell>
          <cell r="G30" t="str">
            <v>%  of Expected</v>
          </cell>
        </row>
        <row r="31">
          <cell r="A31" t="str">
            <v>2/3 chance of Sale Price  within + or -</v>
          </cell>
          <cell r="F31">
            <v>15</v>
          </cell>
          <cell r="G31" t="str">
            <v>%  of Expected</v>
          </cell>
        </row>
        <row r="32">
          <cell r="A32" t="str">
            <v>=</v>
          </cell>
          <cell r="B32" t="str">
            <v>=</v>
          </cell>
          <cell r="C32" t="str">
            <v>=</v>
          </cell>
          <cell r="D32" t="str">
            <v>=</v>
          </cell>
          <cell r="E32" t="str">
            <v>=</v>
          </cell>
          <cell r="F32" t="str">
            <v>=</v>
          </cell>
          <cell r="G32" t="str">
            <v>=</v>
          </cell>
          <cell r="H32" t="str">
            <v>=</v>
          </cell>
        </row>
        <row r="34">
          <cell r="A34" t="str">
            <v>EXPENSES</v>
          </cell>
        </row>
        <row r="35">
          <cell r="A35" t="str">
            <v>-</v>
          </cell>
        </row>
        <row r="36">
          <cell r="A36" t="str">
            <v xml:space="preserve"> Variable Expenses:</v>
          </cell>
        </row>
        <row r="37">
          <cell r="D37" t="str">
            <v xml:space="preserve"> |---- lbs/day/hd ----</v>
          </cell>
          <cell r="F37" t="str">
            <v>------|</v>
          </cell>
          <cell r="G37" t="str">
            <v>Avg. Feed</v>
          </cell>
        </row>
        <row r="38">
          <cell r="A38" t="str">
            <v>Purchased Feed:</v>
          </cell>
          <cell r="C38" t="str">
            <v>$/Tonne</v>
          </cell>
          <cell r="D38" t="str">
            <v>Stage 1</v>
          </cell>
          <cell r="E38" t="str">
            <v>Stage 2</v>
          </cell>
          <cell r="F38" t="str">
            <v>Stage 3</v>
          </cell>
          <cell r="G38" t="str">
            <v>lbs/Hd</v>
          </cell>
          <cell r="H38" t="str">
            <v>$/Year</v>
          </cell>
        </row>
        <row r="39">
          <cell r="C39" t="str">
            <v>-</v>
          </cell>
          <cell r="D39" t="str">
            <v>-</v>
          </cell>
          <cell r="E39" t="str">
            <v>-</v>
          </cell>
          <cell r="F39" t="str">
            <v>-</v>
          </cell>
          <cell r="G39" t="str">
            <v>-</v>
          </cell>
          <cell r="H39" t="str">
            <v>-</v>
          </cell>
        </row>
        <row r="40">
          <cell r="A40" t="str">
            <v xml:space="preserve"> Grain #1</v>
          </cell>
          <cell r="B40" t="str">
            <v xml:space="preserve">  Corn</v>
          </cell>
          <cell r="C40">
            <v>116</v>
          </cell>
          <cell r="D40">
            <v>2</v>
          </cell>
          <cell r="E40">
            <v>8</v>
          </cell>
          <cell r="F40">
            <v>19</v>
          </cell>
          <cell r="G40">
            <v>3454.0851222005399</v>
          </cell>
          <cell r="H40">
            <v>50058.176841723362</v>
          </cell>
          <cell r="I40">
            <v>0</v>
          </cell>
          <cell r="J40">
            <v>38.690000000000005</v>
          </cell>
          <cell r="K40">
            <v>93044.16367437641</v>
          </cell>
        </row>
        <row r="41">
          <cell r="A41" t="str">
            <v xml:space="preserve">       #2</v>
          </cell>
          <cell r="B41" t="str">
            <v xml:space="preserve">  Barley</v>
          </cell>
          <cell r="C41">
            <v>95</v>
          </cell>
          <cell r="D41">
            <v>0</v>
          </cell>
          <cell r="E41">
            <v>0</v>
          </cell>
          <cell r="F41">
            <v>0</v>
          </cell>
          <cell r="G41">
            <v>0</v>
          </cell>
          <cell r="H41">
            <v>0</v>
          </cell>
        </row>
        <row r="42">
          <cell r="A42" t="str">
            <v xml:space="preserve">       #3</v>
          </cell>
          <cell r="B42" t="str">
            <v xml:space="preserve">  Suppl.</v>
          </cell>
          <cell r="C42">
            <v>275</v>
          </cell>
          <cell r="D42">
            <v>1.5</v>
          </cell>
          <cell r="E42">
            <v>1.5</v>
          </cell>
          <cell r="F42">
            <v>1.5</v>
          </cell>
          <cell r="G42">
            <v>547.50000000000011</v>
          </cell>
          <cell r="H42">
            <v>18810.520816326531</v>
          </cell>
        </row>
        <row r="43">
          <cell r="A43" t="str">
            <v xml:space="preserve"> Forage#1</v>
          </cell>
          <cell r="B43" t="str">
            <v xml:space="preserve">  Silage</v>
          </cell>
          <cell r="C43">
            <v>18</v>
          </cell>
          <cell r="D43">
            <v>36</v>
          </cell>
          <cell r="E43">
            <v>33</v>
          </cell>
          <cell r="F43">
            <v>18</v>
          </cell>
          <cell r="G43">
            <v>10767.449121828828</v>
          </cell>
          <cell r="H43">
            <v>24214.156016326531</v>
          </cell>
        </row>
        <row r="44">
          <cell r="A44" t="str">
            <v xml:space="preserve">       #2</v>
          </cell>
          <cell r="B44" t="str">
            <v xml:space="preserve">  Haylage</v>
          </cell>
          <cell r="C44">
            <v>20</v>
          </cell>
          <cell r="D44">
            <v>0</v>
          </cell>
          <cell r="E44">
            <v>0</v>
          </cell>
          <cell r="F44">
            <v>0</v>
          </cell>
          <cell r="G44">
            <v>0</v>
          </cell>
          <cell r="H44">
            <v>0</v>
          </cell>
        </row>
        <row r="45">
          <cell r="A45" t="str">
            <v xml:space="preserve">       #3</v>
          </cell>
          <cell r="B45" t="str">
            <v xml:space="preserve">  Hay</v>
          </cell>
          <cell r="C45">
            <v>55</v>
          </cell>
          <cell r="D45">
            <v>0</v>
          </cell>
          <cell r="E45">
            <v>0</v>
          </cell>
          <cell r="F45">
            <v>0</v>
          </cell>
          <cell r="G45">
            <v>0</v>
          </cell>
          <cell r="H45">
            <v>0</v>
          </cell>
        </row>
        <row r="46">
          <cell r="A46" t="str">
            <v xml:space="preserve">  Other -</v>
          </cell>
          <cell r="B46" t="str">
            <v xml:space="preserve">  Mineral</v>
          </cell>
          <cell r="C46">
            <v>0</v>
          </cell>
          <cell r="D46">
            <v>0</v>
          </cell>
          <cell r="E46">
            <v>0</v>
          </cell>
          <cell r="F46">
            <v>0</v>
          </cell>
          <cell r="G46">
            <v>0</v>
          </cell>
          <cell r="H46">
            <v>0</v>
          </cell>
        </row>
        <row r="47">
          <cell r="I47">
            <v>0</v>
          </cell>
          <cell r="J47">
            <v>0</v>
          </cell>
          <cell r="K47">
            <v>0</v>
          </cell>
        </row>
        <row r="52">
          <cell r="A52" t="str">
            <v>Homegrown Feed: *</v>
          </cell>
        </row>
        <row r="53">
          <cell r="A53" t="str">
            <v xml:space="preserve"> Crop Transfers (based on </v>
          </cell>
          <cell r="D53">
            <v>280</v>
          </cell>
          <cell r="E53" t="str">
            <v>head)</v>
          </cell>
          <cell r="G53">
            <v>0</v>
          </cell>
          <cell r="H53">
            <v>0</v>
          </cell>
        </row>
        <row r="54">
          <cell r="B54" t="str">
            <v>(from transfer table)</v>
          </cell>
        </row>
        <row r="55">
          <cell r="A55" t="str">
            <v>=</v>
          </cell>
          <cell r="B55" t="str">
            <v>=</v>
          </cell>
          <cell r="C55" t="str">
            <v>=</v>
          </cell>
          <cell r="D55" t="str">
            <v>=</v>
          </cell>
          <cell r="E55" t="str">
            <v>=</v>
          </cell>
          <cell r="F55" t="str">
            <v>=</v>
          </cell>
          <cell r="G55" t="str">
            <v>=</v>
          </cell>
          <cell r="H55" t="str">
            <v>=</v>
          </cell>
        </row>
        <row r="56">
          <cell r="D56" t="str">
            <v xml:space="preserve"> |------- lbs/day/hd ----|</v>
          </cell>
          <cell r="G56" t="str">
            <v>Tot. Feed</v>
          </cell>
        </row>
        <row r="57">
          <cell r="A57" t="str">
            <v xml:space="preserve">   - or -</v>
          </cell>
          <cell r="C57" t="str">
            <v>$/Tonne</v>
          </cell>
          <cell r="D57" t="str">
            <v>Stage 1</v>
          </cell>
          <cell r="E57" t="str">
            <v>Stage 2</v>
          </cell>
          <cell r="F57" t="str">
            <v>Stage 3</v>
          </cell>
          <cell r="G57" t="str">
            <v>lbs/Hd</v>
          </cell>
          <cell r="H57" t="str">
            <v>$/Year</v>
          </cell>
        </row>
        <row r="58">
          <cell r="C58" t="str">
            <v>-</v>
          </cell>
          <cell r="D58" t="str">
            <v>-</v>
          </cell>
          <cell r="E58" t="str">
            <v>-</v>
          </cell>
          <cell r="F58" t="str">
            <v>-</v>
          </cell>
          <cell r="G58" t="str">
            <v>-</v>
          </cell>
          <cell r="H58" t="str">
            <v>-</v>
          </cell>
        </row>
        <row r="59">
          <cell r="B59" t="str">
            <v>*** (Input ONLY if NOT using Crop Transfer table) ***</v>
          </cell>
        </row>
        <row r="60">
          <cell r="A60" t="str">
            <v xml:space="preserve"> Grain #1</v>
          </cell>
          <cell r="B60" t="str">
            <v xml:space="preserve">  Corn</v>
          </cell>
          <cell r="C60">
            <v>100</v>
          </cell>
          <cell r="D60">
            <v>0</v>
          </cell>
          <cell r="E60">
            <v>0</v>
          </cell>
          <cell r="F60">
            <v>0</v>
          </cell>
          <cell r="G60">
            <v>0</v>
          </cell>
          <cell r="H60">
            <v>0</v>
          </cell>
        </row>
        <row r="61">
          <cell r="A61" t="str">
            <v xml:space="preserve">       #2</v>
          </cell>
          <cell r="B61" t="str">
            <v xml:space="preserve">  Barley</v>
          </cell>
          <cell r="C61">
            <v>100</v>
          </cell>
          <cell r="D61">
            <v>0</v>
          </cell>
          <cell r="E61">
            <v>0</v>
          </cell>
          <cell r="F61">
            <v>0</v>
          </cell>
          <cell r="G61">
            <v>0</v>
          </cell>
          <cell r="H61">
            <v>0</v>
          </cell>
        </row>
        <row r="62">
          <cell r="A62" t="str">
            <v xml:space="preserve">       #3</v>
          </cell>
          <cell r="B62" t="str">
            <v xml:space="preserve">  Suppl.</v>
          </cell>
          <cell r="C62">
            <v>290</v>
          </cell>
          <cell r="D62">
            <v>0</v>
          </cell>
          <cell r="E62">
            <v>0</v>
          </cell>
          <cell r="F62">
            <v>0</v>
          </cell>
          <cell r="G62">
            <v>0</v>
          </cell>
          <cell r="H62">
            <v>0</v>
          </cell>
        </row>
        <row r="63">
          <cell r="A63" t="str">
            <v xml:space="preserve"> Forage#1</v>
          </cell>
          <cell r="B63" t="str">
            <v xml:space="preserve">  Silage</v>
          </cell>
          <cell r="C63">
            <v>20</v>
          </cell>
          <cell r="D63">
            <v>0</v>
          </cell>
          <cell r="E63">
            <v>0</v>
          </cell>
          <cell r="F63">
            <v>0</v>
          </cell>
          <cell r="G63">
            <v>0</v>
          </cell>
          <cell r="H63">
            <v>0</v>
          </cell>
        </row>
        <row r="64">
          <cell r="A64" t="str">
            <v xml:space="preserve">       #2</v>
          </cell>
          <cell r="B64" t="str">
            <v xml:space="preserve">  Haylage</v>
          </cell>
          <cell r="C64">
            <v>20</v>
          </cell>
          <cell r="D64">
            <v>0</v>
          </cell>
          <cell r="E64">
            <v>0</v>
          </cell>
          <cell r="F64">
            <v>0</v>
          </cell>
          <cell r="G64">
            <v>0</v>
          </cell>
          <cell r="H64">
            <v>0</v>
          </cell>
        </row>
        <row r="65">
          <cell r="A65" t="str">
            <v xml:space="preserve">       #3</v>
          </cell>
          <cell r="B65" t="str">
            <v xml:space="preserve">  Hay</v>
          </cell>
          <cell r="C65">
            <v>55</v>
          </cell>
          <cell r="D65">
            <v>0</v>
          </cell>
          <cell r="E65">
            <v>0</v>
          </cell>
          <cell r="F65">
            <v>0</v>
          </cell>
          <cell r="G65">
            <v>0</v>
          </cell>
          <cell r="H65">
            <v>0</v>
          </cell>
        </row>
        <row r="66">
          <cell r="A66" t="str">
            <v>Feed Quantity</v>
          </cell>
          <cell r="D66">
            <v>39.5</v>
          </cell>
          <cell r="E66">
            <v>42.5</v>
          </cell>
          <cell r="F66">
            <v>38.5</v>
          </cell>
          <cell r="G66">
            <v>14769.034244029368</v>
          </cell>
        </row>
        <row r="68">
          <cell r="A68" t="str">
            <v>Total Feed Cost</v>
          </cell>
          <cell r="D68">
            <v>0.58627415404154948</v>
          </cell>
          <cell r="E68">
            <v>0.87748344370860931</v>
          </cell>
          <cell r="F68">
            <v>1.3338020502585504</v>
          </cell>
          <cell r="H68">
            <v>93082.853674376413</v>
          </cell>
        </row>
        <row r="70">
          <cell r="A70" t="str">
            <v>Number of Head to Base Following Variable Costs on ==&gt; **</v>
          </cell>
          <cell r="H70">
            <v>280</v>
          </cell>
        </row>
        <row r="72">
          <cell r="A72" t="str">
            <v xml:space="preserve">Variable cost (excluding feed) &amp; Fixed costs allocated to each Stage </v>
          </cell>
        </row>
        <row r="73">
          <cell r="D73" t="str">
            <v>Stage 1</v>
          </cell>
          <cell r="F73" t="str">
            <v>Stage 2</v>
          </cell>
          <cell r="H73" t="str">
            <v>Stage 3</v>
          </cell>
        </row>
        <row r="74">
          <cell r="A74" t="str">
            <v xml:space="preserve">   Percent Allocated</v>
          </cell>
          <cell r="D74">
            <v>20</v>
          </cell>
          <cell r="F74">
            <v>35</v>
          </cell>
          <cell r="H74">
            <v>45</v>
          </cell>
        </row>
        <row r="76">
          <cell r="A76" t="str">
            <v xml:space="preserve">   ** (You MUST enter here, the herd size you used to</v>
          </cell>
        </row>
        <row r="77">
          <cell r="A77" t="str">
            <v xml:space="preserve">       determine your variable costs!!)</v>
          </cell>
        </row>
        <row r="79">
          <cell r="E79" t="str">
            <v>Typical</v>
          </cell>
          <cell r="F79" t="str">
            <v>$/Year</v>
          </cell>
          <cell r="H79" t="str">
            <v>$/Year</v>
          </cell>
        </row>
        <row r="80">
          <cell r="E80" t="str">
            <v>$/Heifer</v>
          </cell>
          <cell r="F80" t="str">
            <v>280 Head</v>
          </cell>
          <cell r="G80" t="str">
            <v>$/Head</v>
          </cell>
          <cell r="H80" t="str">
            <v xml:space="preserve"> 275 Head</v>
          </cell>
        </row>
        <row r="81">
          <cell r="E81" t="str">
            <v>-</v>
          </cell>
          <cell r="F81" t="str">
            <v>-</v>
          </cell>
          <cell r="G81" t="str">
            <v>-</v>
          </cell>
          <cell r="H81" t="str">
            <v>-</v>
          </cell>
        </row>
        <row r="82">
          <cell r="A82" t="str">
            <v xml:space="preserve"> Hired Labour</v>
          </cell>
          <cell r="E82">
            <v>0.74</v>
          </cell>
          <cell r="F82">
            <v>74</v>
          </cell>
          <cell r="G82">
            <v>0.26428571428571429</v>
          </cell>
          <cell r="H82">
            <v>72.805851428571415</v>
          </cell>
        </row>
        <row r="83">
          <cell r="A83" t="str">
            <v xml:space="preserve"> Insurance on Livestock</v>
          </cell>
          <cell r="E83">
            <v>3</v>
          </cell>
          <cell r="F83">
            <v>300</v>
          </cell>
          <cell r="G83">
            <v>1.0714285714285714</v>
          </cell>
          <cell r="H83">
            <v>295.15885714285707</v>
          </cell>
        </row>
        <row r="84">
          <cell r="A84" t="str">
            <v xml:space="preserve"> Vet, Medicine</v>
          </cell>
          <cell r="E84">
            <v>2.54</v>
          </cell>
          <cell r="F84">
            <v>254</v>
          </cell>
          <cell r="G84">
            <v>0.90714285714285714</v>
          </cell>
          <cell r="H84">
            <v>249.90116571428567</v>
          </cell>
        </row>
        <row r="85">
          <cell r="A85" t="str">
            <v xml:space="preserve"> Breeding Fees</v>
          </cell>
          <cell r="E85">
            <v>24</v>
          </cell>
          <cell r="F85">
            <v>2400</v>
          </cell>
          <cell r="G85">
            <v>8.5714285714285712</v>
          </cell>
          <cell r="H85">
            <v>2361.2708571428566</v>
          </cell>
        </row>
        <row r="86">
          <cell r="A86" t="str">
            <v xml:space="preserve"> Marketing Fees</v>
          </cell>
          <cell r="E86">
            <v>2</v>
          </cell>
          <cell r="F86">
            <v>200</v>
          </cell>
          <cell r="G86">
            <v>0.7142857142857143</v>
          </cell>
          <cell r="H86">
            <v>196.77257142857141</v>
          </cell>
        </row>
        <row r="87">
          <cell r="A87" t="str">
            <v xml:space="preserve"> Trucking</v>
          </cell>
          <cell r="E87">
            <v>1.82</v>
          </cell>
          <cell r="F87">
            <v>182</v>
          </cell>
          <cell r="G87">
            <v>0.65</v>
          </cell>
          <cell r="H87">
            <v>179.06303999999997</v>
          </cell>
        </row>
        <row r="88">
          <cell r="A88" t="str">
            <v xml:space="preserve"> Bedding</v>
          </cell>
          <cell r="E88">
            <v>2</v>
          </cell>
          <cell r="F88">
            <v>200</v>
          </cell>
          <cell r="G88">
            <v>0.7142857142857143</v>
          </cell>
          <cell r="H88">
            <v>196.77257142857141</v>
          </cell>
        </row>
        <row r="89">
          <cell r="A89" t="str">
            <v xml:space="preserve"> Custom Work</v>
          </cell>
          <cell r="E89">
            <v>0.48</v>
          </cell>
          <cell r="F89">
            <v>48</v>
          </cell>
          <cell r="G89">
            <v>0.17142857142857143</v>
          </cell>
          <cell r="H89">
            <v>47.225417142857133</v>
          </cell>
          <cell r="K89" t="str">
            <v>Wfarm!L4</v>
          </cell>
        </row>
        <row r="90">
          <cell r="A90" t="str">
            <v xml:space="preserve"> Equipment Rentals</v>
          </cell>
          <cell r="E90">
            <v>0.2</v>
          </cell>
          <cell r="F90">
            <v>20</v>
          </cell>
          <cell r="G90">
            <v>7.1428571428571425E-2</v>
          </cell>
          <cell r="H90">
            <v>19.67725714285714</v>
          </cell>
          <cell r="K90" t="str">
            <v>Wfarm!L5</v>
          </cell>
        </row>
        <row r="91">
          <cell r="A91" t="str">
            <v xml:space="preserve"> Other</v>
          </cell>
          <cell r="E91">
            <v>2</v>
          </cell>
          <cell r="F91">
            <v>200</v>
          </cell>
          <cell r="G91">
            <v>0.7142857142857143</v>
          </cell>
          <cell r="H91">
            <v>196.77257142857141</v>
          </cell>
          <cell r="K91" t="str">
            <v>Wfarm!L6</v>
          </cell>
        </row>
        <row r="92">
          <cell r="A92" t="str">
            <v xml:space="preserve"> Expected Cost of Heifers</v>
          </cell>
          <cell r="F92">
            <v>16200</v>
          </cell>
          <cell r="G92">
            <v>57.857142857142854</v>
          </cell>
          <cell r="H92">
            <v>15938.578285714282</v>
          </cell>
          <cell r="K92" t="str">
            <v>Wfarm!L7</v>
          </cell>
        </row>
        <row r="93">
          <cell r="K93" t="str">
            <v>Wfarm!L8</v>
          </cell>
        </row>
        <row r="95">
          <cell r="I95">
            <v>8045.6063999999997</v>
          </cell>
        </row>
        <row r="96">
          <cell r="I96">
            <v>2957.7211975863211</v>
          </cell>
          <cell r="K96" t="str">
            <v>Wfarm!L9</v>
          </cell>
        </row>
        <row r="101">
          <cell r="D101" t="str">
            <v>Typical</v>
          </cell>
          <cell r="E101" t="str">
            <v xml:space="preserve"> Enterprise</v>
          </cell>
          <cell r="G101" t="str">
            <v xml:space="preserve"> $/Heifer</v>
          </cell>
          <cell r="H101" t="str">
            <v>$/Year</v>
          </cell>
        </row>
        <row r="102">
          <cell r="D102" t="str">
            <v xml:space="preserve"> $/Heifer</v>
          </cell>
          <cell r="E102" t="str">
            <v xml:space="preserve"> $ Allocated</v>
          </cell>
          <cell r="G102" t="str">
            <v>Purchased</v>
          </cell>
          <cell r="H102" t="str">
            <v xml:space="preserve"> 275 Head</v>
          </cell>
        </row>
        <row r="103">
          <cell r="D103" t="str">
            <v>-</v>
          </cell>
          <cell r="E103" t="str">
            <v>-</v>
          </cell>
          <cell r="F103" t="str">
            <v>---</v>
          </cell>
          <cell r="G103" t="str">
            <v>-</v>
          </cell>
          <cell r="H103" t="str">
            <v>-</v>
          </cell>
        </row>
        <row r="104">
          <cell r="A104" t="str">
            <v xml:space="preserve"> Fuel</v>
          </cell>
          <cell r="D104">
            <v>0.44</v>
          </cell>
          <cell r="E104">
            <v>0</v>
          </cell>
          <cell r="G104">
            <v>0.44</v>
          </cell>
          <cell r="H104">
            <v>121.21190399999998</v>
          </cell>
        </row>
        <row r="105">
          <cell r="A105" t="str">
            <v xml:space="preserve"> Mach. Repair &amp; Maint.</v>
          </cell>
          <cell r="D105">
            <v>2.91</v>
          </cell>
          <cell r="E105">
            <v>0</v>
          </cell>
          <cell r="G105">
            <v>2.91</v>
          </cell>
          <cell r="H105">
            <v>801.65145599999994</v>
          </cell>
          <cell r="K105" t="str">
            <v>Wfarm!K4</v>
          </cell>
        </row>
        <row r="106">
          <cell r="A106" t="str">
            <v xml:space="preserve"> Bldg. Repair &amp; Maint.</v>
          </cell>
          <cell r="D106">
            <v>1.17</v>
          </cell>
          <cell r="E106">
            <v>0</v>
          </cell>
          <cell r="G106">
            <v>1.17</v>
          </cell>
          <cell r="H106">
            <v>322.31347199999993</v>
          </cell>
          <cell r="K106" t="str">
            <v>Wfarm!K5</v>
          </cell>
        </row>
        <row r="107">
          <cell r="A107" t="str">
            <v xml:space="preserve"> Rent and Labour</v>
          </cell>
          <cell r="D107">
            <v>0</v>
          </cell>
          <cell r="E107">
            <v>0</v>
          </cell>
          <cell r="G107">
            <v>0</v>
          </cell>
          <cell r="H107">
            <v>0</v>
          </cell>
          <cell r="K107" t="str">
            <v>Wfarm!K6</v>
          </cell>
        </row>
        <row r="108">
          <cell r="A108" t="str">
            <v xml:space="preserve"> General Variable Costs</v>
          </cell>
          <cell r="D108">
            <v>2.0099999999999998</v>
          </cell>
          <cell r="E108">
            <v>0</v>
          </cell>
          <cell r="G108">
            <v>2.0099999999999998</v>
          </cell>
          <cell r="H108">
            <v>553.71801599999981</v>
          </cell>
          <cell r="K108" t="str">
            <v>Wfarm!K7</v>
          </cell>
        </row>
        <row r="109">
          <cell r="A109" t="str">
            <v xml:space="preserve"> Interest on </v>
          </cell>
          <cell r="D109" t="str">
            <v>% int</v>
          </cell>
        </row>
        <row r="110">
          <cell r="A110" t="str">
            <v xml:space="preserve"> Operating Capital</v>
          </cell>
          <cell r="D110">
            <v>6</v>
          </cell>
          <cell r="E110">
            <v>0</v>
          </cell>
          <cell r="G110">
            <v>39.942150755572506</v>
          </cell>
          <cell r="H110">
            <v>11003.327597586322</v>
          </cell>
          <cell r="I110">
            <v>0</v>
          </cell>
        </row>
        <row r="111">
          <cell r="A111" t="str">
            <v>Total Variable Costs</v>
          </cell>
          <cell r="G111">
            <v>457.25041006614242</v>
          </cell>
          <cell r="H111">
            <v>125964.074565677</v>
          </cell>
          <cell r="I111">
            <v>27095.040000000001</v>
          </cell>
        </row>
        <row r="112">
          <cell r="I112">
            <v>129815.34719999999</v>
          </cell>
        </row>
        <row r="113">
          <cell r="D113" t="str">
            <v>Typical</v>
          </cell>
          <cell r="E113" t="str">
            <v xml:space="preserve"> Enterprise</v>
          </cell>
          <cell r="G113" t="str">
            <v xml:space="preserve"> $/Heifer</v>
          </cell>
          <cell r="H113" t="str">
            <v>$/Year</v>
          </cell>
        </row>
        <row r="114">
          <cell r="A114" t="str">
            <v>Fixed Costs:</v>
          </cell>
          <cell r="D114" t="str">
            <v xml:space="preserve"> $/Heifer</v>
          </cell>
          <cell r="E114" t="str">
            <v xml:space="preserve"> $ Allocated</v>
          </cell>
          <cell r="G114" t="str">
            <v>Purchased</v>
          </cell>
          <cell r="H114" t="str">
            <v xml:space="preserve"> 275 Head</v>
          </cell>
        </row>
        <row r="115">
          <cell r="D115" t="str">
            <v>-</v>
          </cell>
          <cell r="E115" t="str">
            <v>-</v>
          </cell>
          <cell r="F115" t="str">
            <v>---</v>
          </cell>
          <cell r="G115" t="str">
            <v>-</v>
          </cell>
          <cell r="H115" t="str">
            <v>-</v>
          </cell>
        </row>
        <row r="116">
          <cell r="A116" t="str">
            <v xml:space="preserve"> Depreciation</v>
          </cell>
          <cell r="D116">
            <v>12.52</v>
          </cell>
          <cell r="E116">
            <v>0</v>
          </cell>
          <cell r="G116">
            <v>12.52</v>
          </cell>
          <cell r="H116">
            <v>3449.0296319999993</v>
          </cell>
        </row>
        <row r="117">
          <cell r="A117" t="str">
            <v xml:space="preserve"> Interest on Term Loans</v>
          </cell>
          <cell r="D117">
            <v>3.57</v>
          </cell>
          <cell r="E117">
            <v>0</v>
          </cell>
          <cell r="G117">
            <v>3.57</v>
          </cell>
          <cell r="H117">
            <v>983.46931199999983</v>
          </cell>
        </row>
        <row r="118">
          <cell r="A118" t="str">
            <v xml:space="preserve"> Long-term Leases</v>
          </cell>
          <cell r="D118">
            <v>0</v>
          </cell>
          <cell r="E118">
            <v>0</v>
          </cell>
          <cell r="G118">
            <v>0</v>
          </cell>
          <cell r="H118">
            <v>0</v>
          </cell>
        </row>
        <row r="119">
          <cell r="A119" t="str">
            <v xml:space="preserve"> General Fixed Costs</v>
          </cell>
          <cell r="D119">
            <v>8.1999999999999993</v>
          </cell>
          <cell r="E119">
            <v>0</v>
          </cell>
          <cell r="G119">
            <v>8.1999999999999993</v>
          </cell>
          <cell r="H119">
            <v>2258.9491199999993</v>
          </cell>
        </row>
        <row r="120">
          <cell r="A120" t="str">
            <v>Total Fixed Costs</v>
          </cell>
          <cell r="G120">
            <v>24.29</v>
          </cell>
          <cell r="H120">
            <v>6691.4480639999983</v>
          </cell>
          <cell r="I120">
            <v>0</v>
          </cell>
        </row>
        <row r="121">
          <cell r="I121">
            <v>30.105599999999999</v>
          </cell>
        </row>
        <row r="122">
          <cell r="A122" t="str">
            <v>Revenues:</v>
          </cell>
          <cell r="E122" t="str">
            <v>$/Heifer</v>
          </cell>
          <cell r="F122" t="str">
            <v>$/Year</v>
          </cell>
          <cell r="I122">
            <v>118.01395199999999</v>
          </cell>
        </row>
        <row r="123">
          <cell r="E123" t="str">
            <v>-</v>
          </cell>
          <cell r="F123" t="str">
            <v>-</v>
          </cell>
        </row>
        <row r="124">
          <cell r="A124" t="str">
            <v>Total Expected Revenues</v>
          </cell>
          <cell r="E124">
            <v>569.58572623362147</v>
          </cell>
          <cell r="F124">
            <v>156910.3872</v>
          </cell>
          <cell r="I124">
            <v>0</v>
          </cell>
          <cell r="J124" t="str">
            <v>sumother</v>
          </cell>
          <cell r="K124">
            <v>13445.66875415775</v>
          </cell>
        </row>
        <row r="125">
          <cell r="A125" t="str">
            <v xml:space="preserve">    less: Variable Costs</v>
          </cell>
          <cell r="E125">
            <v>457.25041006614242</v>
          </cell>
          <cell r="F125">
            <v>125964.074565677</v>
          </cell>
          <cell r="I125">
            <v>27095.040000000001</v>
          </cell>
          <cell r="J125" t="str">
            <v>vcost1</v>
          </cell>
          <cell r="K125">
            <v>19076.353499402976</v>
          </cell>
        </row>
        <row r="126">
          <cell r="A126" t="str">
            <v>Expected Operating Margin</v>
          </cell>
          <cell r="E126">
            <v>112.33531616747906</v>
          </cell>
          <cell r="F126">
            <v>30946.312634322996</v>
          </cell>
          <cell r="I126">
            <v>129815.34719999999</v>
          </cell>
          <cell r="J126" t="str">
            <v>vcost2</v>
          </cell>
          <cell r="K126">
            <v>4744.6740639552117</v>
          </cell>
        </row>
        <row r="127">
          <cell r="A127" t="str">
            <v xml:space="preserve">    less: Fixed Costs</v>
          </cell>
          <cell r="E127">
            <v>24.29</v>
          </cell>
          <cell r="F127">
            <v>6691.4480639999983</v>
          </cell>
          <cell r="I127">
            <v>410176.91980431357</v>
          </cell>
          <cell r="J127" t="str">
            <v>vcost3</v>
          </cell>
          <cell r="K127">
            <v>99094.714613747405</v>
          </cell>
        </row>
        <row r="128">
          <cell r="A128" t="str">
            <v>Expected Net Revenue</v>
          </cell>
          <cell r="E128">
            <v>88.045316167479072</v>
          </cell>
          <cell r="F128">
            <v>24254.864570322999</v>
          </cell>
          <cell r="I128">
            <v>410176.91980431357</v>
          </cell>
        </row>
        <row r="129">
          <cell r="I129">
            <v>280750.09360527364</v>
          </cell>
        </row>
        <row r="130">
          <cell r="A130" t="str">
            <v>Break-even dollars/head</v>
          </cell>
          <cell r="D130" t="str">
            <v>Needed to Cover:</v>
          </cell>
          <cell r="F130" t="str">
            <v>Variable Costs</v>
          </cell>
          <cell r="G130" t="str">
            <v>Total</v>
          </cell>
          <cell r="I130">
            <v>0.140625</v>
          </cell>
        </row>
        <row r="131">
          <cell r="F131" t="str">
            <v>Costs</v>
          </cell>
          <cell r="G131" t="str">
            <v>Costs</v>
          </cell>
          <cell r="I131">
            <v>395688725.12830824</v>
          </cell>
        </row>
        <row r="132">
          <cell r="F132" t="str">
            <v>-</v>
          </cell>
          <cell r="G132" t="str">
            <v>-</v>
          </cell>
        </row>
        <row r="133">
          <cell r="D133" t="str">
            <v xml:space="preserve">     Stage 1</v>
          </cell>
          <cell r="F133">
            <v>156.95095871915399</v>
          </cell>
          <cell r="G133">
            <v>205.74276751915397</v>
          </cell>
          <cell r="I133">
            <v>19919.584061976471</v>
          </cell>
          <cell r="J133" t="str">
            <v>$/Hd</v>
          </cell>
          <cell r="K133">
            <v>673.7462380645278</v>
          </cell>
        </row>
        <row r="134">
          <cell r="D134" t="str">
            <v xml:space="preserve">     Stage 2</v>
          </cell>
          <cell r="F134">
            <v>501.36383943061458</v>
          </cell>
          <cell r="G134">
            <v>540.08749720839239</v>
          </cell>
          <cell r="I134">
            <v>553.32177949934646</v>
          </cell>
          <cell r="J134" t="str">
            <v>BEcatpur</v>
          </cell>
        </row>
        <row r="135">
          <cell r="D135" t="str">
            <v xml:space="preserve">     Stage 3</v>
          </cell>
          <cell r="F135">
            <v>984.42312171758306</v>
          </cell>
          <cell r="G135">
            <v>1033.043785780083</v>
          </cell>
        </row>
        <row r="136">
          <cell r="A136" t="str">
            <v>=</v>
          </cell>
          <cell r="B136" t="str">
            <v>=</v>
          </cell>
          <cell r="C136" t="str">
            <v>=</v>
          </cell>
          <cell r="D136" t="str">
            <v>=</v>
          </cell>
          <cell r="E136" t="str">
            <v>=</v>
          </cell>
          <cell r="F136" t="str">
            <v>=</v>
          </cell>
          <cell r="G136" t="str">
            <v>=</v>
          </cell>
          <cell r="H136" t="str">
            <v>=</v>
          </cell>
          <cell r="J136" t="str">
            <v xml:space="preserve"> +profit</v>
          </cell>
          <cell r="K136" t="str">
            <v xml:space="preserve"> ¬ price</v>
          </cell>
        </row>
        <row r="137">
          <cell r="B137" t="str">
            <v>Chance of at least breaking even       ==&gt;</v>
          </cell>
          <cell r="G137">
            <v>0.88831936355520003</v>
          </cell>
        </row>
        <row r="138">
          <cell r="B138" t="str">
            <v>Chance of at least</v>
          </cell>
          <cell r="D138">
            <v>110</v>
          </cell>
          <cell r="E138" t="str">
            <v>$/hd return ==&gt;</v>
          </cell>
          <cell r="G138">
            <v>0.84586046760787337</v>
          </cell>
          <cell r="I138">
            <v>1.2176391080686235</v>
          </cell>
          <cell r="J138">
            <v>1.0188397763316195</v>
          </cell>
          <cell r="K138">
            <v>1.2176391080686235</v>
          </cell>
        </row>
        <row r="139">
          <cell r="B139" t="str">
            <v>Coefficient of variation               ==&gt;</v>
          </cell>
          <cell r="G139">
            <v>0.97144600718522189</v>
          </cell>
          <cell r="I139">
            <v>0.77999698572059428</v>
          </cell>
          <cell r="J139">
            <v>0.80905757326321215</v>
          </cell>
          <cell r="K139">
            <v>0.77999698572059428</v>
          </cell>
        </row>
        <row r="140">
          <cell r="I140">
            <v>0.19008935451451905</v>
          </cell>
          <cell r="J140">
            <v>0.23741258732550044</v>
          </cell>
          <cell r="K140">
            <v>0.19008935451451905</v>
          </cell>
        </row>
        <row r="141">
          <cell r="C141" t="str">
            <v>Returns: $ per</v>
          </cell>
          <cell r="E141" t="str">
            <v>Chances of at least</v>
          </cell>
          <cell r="I141">
            <v>0.11168063644479999</v>
          </cell>
          <cell r="J141">
            <v>0.15413953239212663</v>
          </cell>
          <cell r="K141">
            <v>0.11168063644479999</v>
          </cell>
        </row>
        <row r="142">
          <cell r="C142" t="str">
            <v>heifer purchased</v>
          </cell>
          <cell r="E142" t="str">
            <v>this return per head</v>
          </cell>
        </row>
        <row r="144">
          <cell r="C144">
            <v>1210.4683641788938</v>
          </cell>
          <cell r="E144" t="str">
            <v xml:space="preserve">       17 %</v>
          </cell>
        </row>
        <row r="145">
          <cell r="C145">
            <v>911.67460324924673</v>
          </cell>
          <cell r="E145" t="str">
            <v xml:space="preserve">       33 %</v>
          </cell>
        </row>
        <row r="146">
          <cell r="C146">
            <v>673.7462380645278</v>
          </cell>
          <cell r="E146" t="str">
            <v xml:space="preserve">       50 %</v>
          </cell>
        </row>
        <row r="147">
          <cell r="C147">
            <v>435.81787287980882</v>
          </cell>
          <cell r="E147" t="str">
            <v xml:space="preserve">       67 %</v>
          </cell>
        </row>
        <row r="148">
          <cell r="C148">
            <v>137.0241119501618</v>
          </cell>
          <cell r="E148" t="str">
            <v xml:space="preserve">       83 %</v>
          </cell>
        </row>
        <row r="149">
          <cell r="D149" t="str">
            <v>- End of Budget -</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urkey"/>
    </sheetNames>
    <sheetDataSet>
      <sheetData sheetId="0" refreshError="1">
        <row r="1">
          <cell r="A1" t="str">
            <v>Turkey 1</v>
          </cell>
          <cell r="C1" t="str">
            <v>TURKEY ENTERPRISE BUDGET</v>
          </cell>
          <cell r="G1" t="str">
            <v>Revised: May '98</v>
          </cell>
        </row>
        <row r="2">
          <cell r="A2">
            <v>354</v>
          </cell>
          <cell r="F2" t="str">
            <v>Profit / Kilogram:</v>
          </cell>
          <cell r="H2">
            <v>0</v>
          </cell>
        </row>
        <row r="3">
          <cell r="G3" t="str">
            <v>Revised: July 94</v>
          </cell>
        </row>
        <row r="5">
          <cell r="A5" t="str">
            <v>Basic quota units per year</v>
          </cell>
          <cell r="E5">
            <v>230000</v>
          </cell>
          <cell r="F5" t="str">
            <v>Kgs</v>
          </cell>
        </row>
        <row r="6">
          <cell r="A6" t="str">
            <v>Percentage of Quota Eligible</v>
          </cell>
          <cell r="E6">
            <v>70.25</v>
          </cell>
          <cell r="F6" t="str">
            <v>%</v>
          </cell>
        </row>
        <row r="7">
          <cell r="A7" t="str">
            <v>Required end-weight range</v>
          </cell>
          <cell r="E7">
            <v>9.1999999999999993</v>
          </cell>
          <cell r="F7" t="str">
            <v xml:space="preserve">kg </v>
          </cell>
        </row>
        <row r="8">
          <cell r="A8" t="str">
            <v>Calculated total annual production:</v>
          </cell>
          <cell r="E8">
            <v>0</v>
          </cell>
          <cell r="F8" t="str">
            <v xml:space="preserve">kg </v>
          </cell>
        </row>
        <row r="10">
          <cell r="A10" t="str">
            <v>Number of cycles</v>
          </cell>
          <cell r="E10">
            <v>3</v>
          </cell>
          <cell r="F10" t="str">
            <v>per year</v>
          </cell>
        </row>
        <row r="11">
          <cell r="A11" t="str">
            <v>Weeks per cycle (incl.cleanout)</v>
          </cell>
          <cell r="E11">
            <v>17</v>
          </cell>
          <cell r="F11" t="str">
            <v>weeks/cycle</v>
          </cell>
        </row>
        <row r="12">
          <cell r="A12" t="str">
            <v>Total number weeks/year (max.54)</v>
          </cell>
          <cell r="E12">
            <v>0</v>
          </cell>
          <cell r="F12" t="str">
            <v>weeks/year</v>
          </cell>
        </row>
        <row r="13">
          <cell r="A13" t="str">
            <v>Total birds marketed</v>
          </cell>
          <cell r="E13">
            <v>0</v>
          </cell>
        </row>
        <row r="14">
          <cell r="K14">
            <v>0</v>
          </cell>
        </row>
        <row r="15">
          <cell r="A15" t="str">
            <v>&lt;&lt;Weight Range Info &gt;&gt;</v>
          </cell>
          <cell r="E15" t="str">
            <v>&lt;&lt; Quota Eligibility &gt;&gt;</v>
          </cell>
          <cell r="K15">
            <v>0</v>
          </cell>
        </row>
        <row r="16">
          <cell r="A16" t="str">
            <v>Broilers</v>
          </cell>
          <cell r="B16" t="str">
            <v>less than 6.2</v>
          </cell>
          <cell r="E16" t="str">
            <v>Broilers</v>
          </cell>
          <cell r="F16">
            <v>70.25</v>
          </cell>
          <cell r="K16">
            <v>0</v>
          </cell>
        </row>
        <row r="17">
          <cell r="A17" t="str">
            <v>Hens</v>
          </cell>
          <cell r="B17" t="str">
            <v>6.3 kgs to 9.8 kgs</v>
          </cell>
          <cell r="E17" t="str">
            <v>Hens</v>
          </cell>
          <cell r="F17">
            <v>70.25</v>
          </cell>
          <cell r="K17">
            <v>0</v>
          </cell>
        </row>
        <row r="18">
          <cell r="A18" t="str">
            <v>Toms</v>
          </cell>
          <cell r="B18" t="str">
            <v>greater than 9.9 kgs</v>
          </cell>
          <cell r="E18" t="str">
            <v>Toms</v>
          </cell>
          <cell r="F18">
            <v>76.5</v>
          </cell>
          <cell r="K18">
            <v>0</v>
          </cell>
        </row>
        <row r="20">
          <cell r="K20" t="str">
            <v>Tran!D3..G14</v>
          </cell>
        </row>
        <row r="21">
          <cell r="E21" t="str">
            <v>Opt.</v>
          </cell>
          <cell r="F21" t="str">
            <v xml:space="preserve"> Expected</v>
          </cell>
          <cell r="G21" t="str">
            <v xml:space="preserve">   Pess.</v>
          </cell>
          <cell r="K21" t="str">
            <v>Allo!C3..J14</v>
          </cell>
        </row>
        <row r="22">
          <cell r="A22" t="str">
            <v>Poult cost ($'s ea.)</v>
          </cell>
          <cell r="E22">
            <v>1.35</v>
          </cell>
          <cell r="F22">
            <v>1.45</v>
          </cell>
          <cell r="G22">
            <v>1.55</v>
          </cell>
          <cell r="K22">
            <v>0</v>
          </cell>
        </row>
        <row r="23">
          <cell r="A23" t="str">
            <v>Turkey Price ($'s/kg.)</v>
          </cell>
          <cell r="E23">
            <v>1.6</v>
          </cell>
          <cell r="F23">
            <v>1.52</v>
          </cell>
          <cell r="G23">
            <v>1.45</v>
          </cell>
          <cell r="K23">
            <v>0</v>
          </cell>
        </row>
        <row r="24">
          <cell r="A24" t="str">
            <v>Death loss (including # condemned) %</v>
          </cell>
          <cell r="E24">
            <v>4</v>
          </cell>
          <cell r="F24">
            <v>8</v>
          </cell>
          <cell r="G24">
            <v>12</v>
          </cell>
          <cell r="K24">
            <v>0</v>
          </cell>
        </row>
        <row r="25">
          <cell r="A25" t="str">
            <v>Feed conversion rate</v>
          </cell>
          <cell r="E25">
            <v>2</v>
          </cell>
          <cell r="F25">
            <v>2.2999999999999998</v>
          </cell>
          <cell r="G25">
            <v>2.5</v>
          </cell>
          <cell r="K25">
            <v>0</v>
          </cell>
        </row>
        <row r="26">
          <cell r="A26" t="str">
            <v>Purchased feed price ($'s per tonne)</v>
          </cell>
          <cell r="E26">
            <v>280</v>
          </cell>
          <cell r="F26">
            <v>300</v>
          </cell>
          <cell r="G26">
            <v>320</v>
          </cell>
          <cell r="K26">
            <v>0</v>
          </cell>
        </row>
        <row r="27">
          <cell r="A27" t="str">
            <v>Poults</v>
          </cell>
          <cell r="B27" t="str">
            <v>Required</v>
          </cell>
          <cell r="F27">
            <v>0</v>
          </cell>
          <cell r="K27">
            <v>0</v>
          </cell>
        </row>
        <row r="28">
          <cell r="B28" t="str">
            <v>% extra from Hatchery</v>
          </cell>
          <cell r="E28">
            <v>2</v>
          </cell>
          <cell r="F28">
            <v>0</v>
          </cell>
          <cell r="K28">
            <v>0</v>
          </cell>
        </row>
        <row r="29">
          <cell r="B29" t="str">
            <v>Purchased</v>
          </cell>
          <cell r="F29">
            <v>0</v>
          </cell>
        </row>
        <row r="30">
          <cell r="A30" t="str">
            <v>EXPENSES</v>
          </cell>
        </row>
        <row r="31">
          <cell r="A31" t="str">
            <v xml:space="preserve"> Variable Costs:</v>
          </cell>
          <cell r="F31" t="str">
            <v>$/kg</v>
          </cell>
          <cell r="G31" t="str">
            <v xml:space="preserve"> $/Cycle:</v>
          </cell>
          <cell r="H31" t="str">
            <v xml:space="preserve"> $/Year:</v>
          </cell>
        </row>
        <row r="32">
          <cell r="A32" t="str">
            <v xml:space="preserve"> Feed costs:</v>
          </cell>
        </row>
        <row r="33">
          <cell r="A33" t="str">
            <v xml:space="preserve">  Purchased feed</v>
          </cell>
          <cell r="C33">
            <v>0</v>
          </cell>
          <cell r="D33" t="str">
            <v>($'s per tonne)</v>
          </cell>
          <cell r="F33">
            <v>0</v>
          </cell>
          <cell r="G33">
            <v>0</v>
          </cell>
          <cell r="H33">
            <v>0</v>
          </cell>
        </row>
        <row r="34">
          <cell r="A34" t="str">
            <v xml:space="preserve">    kilograms/bird</v>
          </cell>
          <cell r="C34">
            <v>0</v>
          </cell>
          <cell r="D34" t="str">
            <v>(computed)</v>
          </cell>
        </row>
        <row r="35">
          <cell r="A35" t="str">
            <v xml:space="preserve">    tonnes/cycle</v>
          </cell>
          <cell r="C35">
            <v>0</v>
          </cell>
          <cell r="D35" t="str">
            <v>(computed)</v>
          </cell>
        </row>
        <row r="36">
          <cell r="A36" t="str">
            <v xml:space="preserve">    tonnes/year</v>
          </cell>
          <cell r="C36">
            <v>0</v>
          </cell>
          <cell r="D36" t="str">
            <v>(computed)</v>
          </cell>
        </row>
        <row r="37">
          <cell r="A37" t="str">
            <v xml:space="preserve">  Other#1</v>
          </cell>
          <cell r="C37">
            <v>0</v>
          </cell>
          <cell r="D37" t="str">
            <v>(cost per cycle)</v>
          </cell>
          <cell r="F37">
            <v>0</v>
          </cell>
          <cell r="G37">
            <v>0</v>
          </cell>
          <cell r="H37">
            <v>0</v>
          </cell>
        </row>
        <row r="38">
          <cell r="A38" t="str">
            <v xml:space="preserve">  Other#2</v>
          </cell>
          <cell r="C38">
            <v>0</v>
          </cell>
          <cell r="D38" t="str">
            <v>(cost per cycle)</v>
          </cell>
          <cell r="F38">
            <v>0</v>
          </cell>
          <cell r="G38">
            <v>0</v>
          </cell>
          <cell r="H38">
            <v>0</v>
          </cell>
        </row>
        <row r="40">
          <cell r="A40" t="str">
            <v xml:space="preserve">  Homegrown Feed *</v>
          </cell>
        </row>
        <row r="41">
          <cell r="A41" t="str">
            <v xml:space="preserve">    Crop Transfers    (from Transfer Table)</v>
          </cell>
          <cell r="G41">
            <v>0</v>
          </cell>
          <cell r="H41">
            <v>0</v>
          </cell>
          <cell r="I41">
            <v>0</v>
          </cell>
        </row>
        <row r="42">
          <cell r="A42" t="str">
            <v xml:space="preserve">  ------</v>
          </cell>
          <cell r="F42" t="str">
            <v>$/kg</v>
          </cell>
          <cell r="G42" t="str">
            <v xml:space="preserve"> $/Cycle:</v>
          </cell>
          <cell r="H42" t="str">
            <v xml:space="preserve"> $/Year:</v>
          </cell>
        </row>
        <row r="43">
          <cell r="A43" t="str">
            <v xml:space="preserve"> Total Feed Costs</v>
          </cell>
          <cell r="F43">
            <v>0</v>
          </cell>
          <cell r="G43">
            <v>0</v>
          </cell>
          <cell r="H43">
            <v>0</v>
          </cell>
        </row>
        <row r="45">
          <cell r="B45" t="str">
            <v xml:space="preserve">  * (be careful not to include crop costs which</v>
          </cell>
        </row>
        <row r="46">
          <cell r="B46" t="str">
            <v xml:space="preserve">     have already been entered in the transfer table.)</v>
          </cell>
        </row>
        <row r="48">
          <cell r="A48" t="str">
            <v xml:space="preserve"> Expected Yearly Poult Purchases (in dollars)</v>
          </cell>
          <cell r="G48">
            <v>0</v>
          </cell>
          <cell r="H48">
            <v>0</v>
          </cell>
        </row>
        <row r="51">
          <cell r="D51" t="str">
            <v xml:space="preserve"> Unit</v>
          </cell>
          <cell r="E51" t="str">
            <v>Number</v>
          </cell>
          <cell r="F51" t="str">
            <v>$/Unit</v>
          </cell>
          <cell r="G51" t="str">
            <v xml:space="preserve">  $/Cycle:</v>
          </cell>
          <cell r="H51" t="str">
            <v xml:space="preserve">   $/Year</v>
          </cell>
        </row>
        <row r="52">
          <cell r="A52" t="str">
            <v xml:space="preserve"> Hired Labour</v>
          </cell>
          <cell r="D52" t="str">
            <v>hrs</v>
          </cell>
          <cell r="E52">
            <v>0</v>
          </cell>
          <cell r="F52">
            <v>7.75</v>
          </cell>
          <cell r="G52">
            <v>0</v>
          </cell>
          <cell r="H52">
            <v>0</v>
          </cell>
        </row>
        <row r="53">
          <cell r="A53" t="str">
            <v xml:space="preserve"> Catching</v>
          </cell>
          <cell r="D53" t="str">
            <v>kg</v>
          </cell>
          <cell r="E53">
            <v>0</v>
          </cell>
          <cell r="F53">
            <v>9.4000000000000004E-3</v>
          </cell>
          <cell r="G53">
            <v>0</v>
          </cell>
          <cell r="H53">
            <v>0</v>
          </cell>
        </row>
        <row r="54">
          <cell r="A54" t="str">
            <v xml:space="preserve"> Veterinary &amp; Medicine</v>
          </cell>
          <cell r="D54" t="str">
            <v>kg</v>
          </cell>
          <cell r="E54">
            <v>0</v>
          </cell>
          <cell r="F54">
            <v>0.01</v>
          </cell>
          <cell r="G54">
            <v>0</v>
          </cell>
          <cell r="H54">
            <v>0</v>
          </cell>
        </row>
        <row r="55">
          <cell r="A55" t="str">
            <v xml:space="preserve"> Bedding</v>
          </cell>
          <cell r="D55" t="str">
            <v>kg</v>
          </cell>
          <cell r="E55">
            <v>0</v>
          </cell>
          <cell r="F55">
            <v>0.02</v>
          </cell>
          <cell r="G55">
            <v>0</v>
          </cell>
          <cell r="H55">
            <v>0</v>
          </cell>
        </row>
        <row r="56">
          <cell r="A56" t="str">
            <v xml:space="preserve"> Levies - Ontario</v>
          </cell>
          <cell r="D56" t="str">
            <v>kg</v>
          </cell>
          <cell r="E56">
            <v>0</v>
          </cell>
          <cell r="F56">
            <v>1.0999999999999999E-2</v>
          </cell>
          <cell r="G56">
            <v>0</v>
          </cell>
          <cell r="H56">
            <v>0</v>
          </cell>
        </row>
        <row r="57">
          <cell r="A57" t="str">
            <v xml:space="preserve"> Levies - CTMA</v>
          </cell>
          <cell r="D57" t="str">
            <v>kg</v>
          </cell>
          <cell r="E57">
            <v>0</v>
          </cell>
          <cell r="F57">
            <v>1.2999999999999999E-2</v>
          </cell>
          <cell r="G57">
            <v>0</v>
          </cell>
          <cell r="H57">
            <v>0</v>
          </cell>
          <cell r="K57" t="str">
            <v>Wfarm!L4</v>
          </cell>
        </row>
        <row r="58">
          <cell r="A58" t="str">
            <v xml:space="preserve"> Transportation</v>
          </cell>
          <cell r="D58" t="str">
            <v>kg</v>
          </cell>
          <cell r="E58">
            <v>0</v>
          </cell>
          <cell r="F58">
            <v>8.9999999999999993E-3</v>
          </cell>
          <cell r="G58">
            <v>0</v>
          </cell>
          <cell r="H58">
            <v>0</v>
          </cell>
          <cell r="K58" t="str">
            <v>Wfarm!L5</v>
          </cell>
        </row>
        <row r="59">
          <cell r="A59" t="str">
            <v xml:space="preserve"> Heat</v>
          </cell>
          <cell r="D59" t="str">
            <v>kg</v>
          </cell>
          <cell r="E59">
            <v>0</v>
          </cell>
          <cell r="F59">
            <v>0.05</v>
          </cell>
          <cell r="G59">
            <v>0</v>
          </cell>
          <cell r="H59">
            <v>0</v>
          </cell>
          <cell r="K59" t="str">
            <v>Wfarm!L6</v>
          </cell>
        </row>
        <row r="60">
          <cell r="A60" t="str">
            <v xml:space="preserve"> Custom Work</v>
          </cell>
          <cell r="D60" t="str">
            <v>$</v>
          </cell>
          <cell r="E60">
            <v>0</v>
          </cell>
          <cell r="F60">
            <v>0</v>
          </cell>
          <cell r="G60">
            <v>0</v>
          </cell>
          <cell r="H60">
            <v>0</v>
          </cell>
          <cell r="K60" t="str">
            <v>Wfarm!L7</v>
          </cell>
        </row>
        <row r="61">
          <cell r="A61" t="str">
            <v xml:space="preserve"> Insurance</v>
          </cell>
          <cell r="D61" t="str">
            <v>kg</v>
          </cell>
          <cell r="E61">
            <v>0</v>
          </cell>
          <cell r="F61">
            <v>0.01</v>
          </cell>
          <cell r="G61">
            <v>0</v>
          </cell>
          <cell r="H61">
            <v>0</v>
          </cell>
          <cell r="K61" t="str">
            <v>Wfarm!L8</v>
          </cell>
        </row>
        <row r="62">
          <cell r="A62" t="str">
            <v xml:space="preserve"> Miscellaneous </v>
          </cell>
          <cell r="D62" t="str">
            <v>$</v>
          </cell>
          <cell r="E62">
            <v>1</v>
          </cell>
          <cell r="F62">
            <v>0</v>
          </cell>
          <cell r="G62">
            <v>0</v>
          </cell>
          <cell r="H62">
            <v>0</v>
          </cell>
        </row>
        <row r="64">
          <cell r="D64" t="str">
            <v>Typical</v>
          </cell>
          <cell r="E64" t="str">
            <v xml:space="preserve"> Enterprise</v>
          </cell>
          <cell r="J64">
            <v>0</v>
          </cell>
          <cell r="K64" t="str">
            <v>Wfarm!L9</v>
          </cell>
        </row>
        <row r="65">
          <cell r="C65" t="str">
            <v xml:space="preserve">       $/kg</v>
          </cell>
          <cell r="E65" t="str">
            <v xml:space="preserve"> $ Allocated:</v>
          </cell>
          <cell r="G65" t="str">
            <v xml:space="preserve">  $/Cycle:</v>
          </cell>
          <cell r="H65" t="str">
            <v xml:space="preserve">   $/Year</v>
          </cell>
        </row>
        <row r="66">
          <cell r="A66" t="str">
            <v xml:space="preserve"> Fuel</v>
          </cell>
          <cell r="D66">
            <v>8.0000000000000002E-3</v>
          </cell>
          <cell r="E66">
            <v>0</v>
          </cell>
          <cell r="G66">
            <v>0</v>
          </cell>
          <cell r="H66">
            <v>0</v>
          </cell>
        </row>
        <row r="67">
          <cell r="A67" t="str">
            <v xml:space="preserve"> Mach. Repair &amp; Maint.</v>
          </cell>
          <cell r="D67">
            <v>0.03</v>
          </cell>
          <cell r="E67">
            <v>0</v>
          </cell>
          <cell r="G67">
            <v>0</v>
          </cell>
          <cell r="H67">
            <v>0</v>
          </cell>
        </row>
        <row r="68">
          <cell r="A68" t="str">
            <v xml:space="preserve"> Bldg. Repair &amp; Maint.</v>
          </cell>
          <cell r="D68">
            <v>0.02</v>
          </cell>
          <cell r="E68">
            <v>0</v>
          </cell>
          <cell r="G68">
            <v>0</v>
          </cell>
          <cell r="H68">
            <v>0</v>
          </cell>
        </row>
        <row r="69">
          <cell r="A69" t="str">
            <v xml:space="preserve"> Rent and Labour</v>
          </cell>
          <cell r="D69">
            <v>8.0000000000000002E-3</v>
          </cell>
          <cell r="E69">
            <v>0</v>
          </cell>
          <cell r="G69">
            <v>0</v>
          </cell>
          <cell r="H69">
            <v>0</v>
          </cell>
        </row>
        <row r="70">
          <cell r="A70" t="str">
            <v xml:space="preserve"> General Variable Costs</v>
          </cell>
          <cell r="D70">
            <v>8.0000000000000002E-3</v>
          </cell>
          <cell r="E70">
            <v>0</v>
          </cell>
          <cell r="G70">
            <v>0</v>
          </cell>
          <cell r="H70">
            <v>0</v>
          </cell>
        </row>
        <row r="72">
          <cell r="A72" t="str">
            <v>Interest on</v>
          </cell>
          <cell r="C72" t="str">
            <v>% Int.</v>
          </cell>
          <cell r="D72" t="str">
            <v>% Year</v>
          </cell>
          <cell r="K72" t="str">
            <v>Wfarm!K4</v>
          </cell>
        </row>
        <row r="73">
          <cell r="A73" t="str">
            <v>Operating Capital</v>
          </cell>
          <cell r="C73">
            <v>10</v>
          </cell>
          <cell r="D73">
            <v>50</v>
          </cell>
          <cell r="E73">
            <v>0</v>
          </cell>
          <cell r="G73">
            <v>0</v>
          </cell>
          <cell r="H73">
            <v>0</v>
          </cell>
          <cell r="K73" t="str">
            <v>Wfarm!K5</v>
          </cell>
        </row>
        <row r="74">
          <cell r="K74" t="str">
            <v>Wfarm!K6</v>
          </cell>
        </row>
        <row r="75">
          <cell r="A75" t="str">
            <v>Total Variable Costs</v>
          </cell>
          <cell r="D75">
            <v>0</v>
          </cell>
          <cell r="G75">
            <v>0</v>
          </cell>
          <cell r="H75">
            <v>0</v>
          </cell>
          <cell r="K75" t="str">
            <v>Wfarm!K7</v>
          </cell>
        </row>
        <row r="77">
          <cell r="D77" t="str">
            <v>Typical</v>
          </cell>
          <cell r="E77" t="str">
            <v xml:space="preserve"> Enterprise</v>
          </cell>
        </row>
        <row r="78">
          <cell r="A78" t="str">
            <v>Fixed Costs:</v>
          </cell>
          <cell r="D78" t="str">
            <v>$/kg</v>
          </cell>
          <cell r="E78" t="str">
            <v xml:space="preserve"> $ Allocated:</v>
          </cell>
          <cell r="G78" t="str">
            <v xml:space="preserve">  $/Cycle:</v>
          </cell>
          <cell r="H78" t="str">
            <v xml:space="preserve">   $/Year</v>
          </cell>
        </row>
        <row r="79">
          <cell r="A79" t="str">
            <v xml:space="preserve"> Depreciation</v>
          </cell>
          <cell r="D79">
            <v>0.08</v>
          </cell>
          <cell r="E79">
            <v>0</v>
          </cell>
          <cell r="G79">
            <v>0</v>
          </cell>
          <cell r="H79">
            <v>0</v>
          </cell>
        </row>
        <row r="80">
          <cell r="A80" t="str">
            <v xml:space="preserve"> Interest on Term Loans</v>
          </cell>
          <cell r="D80">
            <v>0.04</v>
          </cell>
          <cell r="E80">
            <v>0</v>
          </cell>
          <cell r="G80">
            <v>0</v>
          </cell>
          <cell r="H80">
            <v>0</v>
          </cell>
        </row>
        <row r="81">
          <cell r="A81" t="str">
            <v xml:space="preserve"> Long-term Leases</v>
          </cell>
          <cell r="D81">
            <v>0.01</v>
          </cell>
          <cell r="E81">
            <v>0</v>
          </cell>
          <cell r="G81">
            <v>0</v>
          </cell>
          <cell r="H81">
            <v>0</v>
          </cell>
        </row>
        <row r="82">
          <cell r="A82" t="str">
            <v xml:space="preserve"> General Fixed Costs</v>
          </cell>
          <cell r="D82">
            <v>0.02</v>
          </cell>
          <cell r="E82">
            <v>0</v>
          </cell>
          <cell r="G82">
            <v>0</v>
          </cell>
          <cell r="H82">
            <v>0</v>
          </cell>
        </row>
        <row r="84">
          <cell r="A84" t="str">
            <v>Total Fixed Costs</v>
          </cell>
          <cell r="D84">
            <v>0</v>
          </cell>
          <cell r="G84">
            <v>0</v>
          </cell>
          <cell r="H84">
            <v>0</v>
          </cell>
        </row>
        <row r="87">
          <cell r="A87" t="str">
            <v>Revenues:</v>
          </cell>
          <cell r="E87" t="str">
            <v>$/kg.</v>
          </cell>
          <cell r="F87" t="str">
            <v>$/Cycle</v>
          </cell>
          <cell r="G87" t="str">
            <v>$/Year</v>
          </cell>
        </row>
        <row r="88">
          <cell r="A88" t="str">
            <v>Total Expected Revenues</v>
          </cell>
          <cell r="E88">
            <v>0</v>
          </cell>
          <cell r="F88">
            <v>0</v>
          </cell>
          <cell r="G88">
            <v>0</v>
          </cell>
        </row>
        <row r="89">
          <cell r="A89" t="str">
            <v xml:space="preserve">    less: Feed and Chick Costs</v>
          </cell>
          <cell r="E89">
            <v>0</v>
          </cell>
          <cell r="F89">
            <v>0</v>
          </cell>
          <cell r="G89">
            <v>0</v>
          </cell>
        </row>
        <row r="91">
          <cell r="A91" t="str">
            <v>NET of FEED &amp; CHICK Costs:</v>
          </cell>
          <cell r="E91">
            <v>0</v>
          </cell>
          <cell r="F91">
            <v>0</v>
          </cell>
          <cell r="G91">
            <v>0</v>
          </cell>
        </row>
        <row r="92">
          <cell r="A92" t="str">
            <v xml:space="preserve">    less: Remaining Variable Costs</v>
          </cell>
          <cell r="E92">
            <v>0</v>
          </cell>
          <cell r="F92">
            <v>0</v>
          </cell>
          <cell r="G92">
            <v>0</v>
          </cell>
        </row>
        <row r="94">
          <cell r="A94" t="str">
            <v>Expected Operating Margin</v>
          </cell>
          <cell r="E94">
            <v>0</v>
          </cell>
          <cell r="F94">
            <v>0</v>
          </cell>
          <cell r="G94">
            <v>0</v>
          </cell>
        </row>
        <row r="95">
          <cell r="A95" t="str">
            <v xml:space="preserve">    less: Fixed Costs</v>
          </cell>
          <cell r="E95">
            <v>0</v>
          </cell>
          <cell r="F95">
            <v>0</v>
          </cell>
          <cell r="G95">
            <v>0</v>
          </cell>
        </row>
        <row r="97">
          <cell r="A97" t="str">
            <v>Expected Net Revenue</v>
          </cell>
          <cell r="E97">
            <v>0</v>
          </cell>
          <cell r="F97">
            <v>0</v>
          </cell>
          <cell r="G97">
            <v>0</v>
          </cell>
        </row>
        <row r="101">
          <cell r="A101" t="str">
            <v>Expected break-even dollars per kilogram</v>
          </cell>
        </row>
        <row r="102">
          <cell r="A102" t="str">
            <v>for birds sold; needed to cover:</v>
          </cell>
          <cell r="E102" t="str">
            <v>Variable Costs</v>
          </cell>
          <cell r="G102">
            <v>0</v>
          </cell>
        </row>
        <row r="103">
          <cell r="E103" t="str">
            <v>Fixed Costs</v>
          </cell>
          <cell r="G103">
            <v>0</v>
          </cell>
        </row>
        <row r="105">
          <cell r="E105" t="str">
            <v>Total Costs</v>
          </cell>
          <cell r="G105">
            <v>0</v>
          </cell>
        </row>
        <row r="106">
          <cell r="A106" t="str">
            <v>=</v>
          </cell>
          <cell r="B106" t="str">
            <v>=</v>
          </cell>
          <cell r="C106" t="str">
            <v>=</v>
          </cell>
          <cell r="D106" t="str">
            <v>=</v>
          </cell>
          <cell r="E106" t="str">
            <v>=</v>
          </cell>
          <cell r="F106" t="str">
            <v>=</v>
          </cell>
          <cell r="G106" t="str">
            <v>=</v>
          </cell>
          <cell r="H106" t="str">
            <v>=</v>
          </cell>
        </row>
        <row r="107">
          <cell r="H107" t="str">
            <v>StdPf</v>
          </cell>
          <cell r="I107">
            <v>0</v>
          </cell>
          <cell r="J107" t="str">
            <v xml:space="preserve"> +profit</v>
          </cell>
        </row>
        <row r="108">
          <cell r="B108" t="str">
            <v>Chance of at least breaking even       ==&gt;</v>
          </cell>
          <cell r="G108">
            <v>0</v>
          </cell>
          <cell r="H108" t="str">
            <v>StdQf</v>
          </cell>
          <cell r="I108">
            <v>0</v>
          </cell>
          <cell r="J108">
            <v>0</v>
          </cell>
        </row>
        <row r="109">
          <cell r="B109" t="str">
            <v>Chance of at least</v>
          </cell>
          <cell r="D109">
            <v>0</v>
          </cell>
          <cell r="E109" t="str">
            <v>$/cycle retn==&gt;</v>
          </cell>
          <cell r="G109">
            <v>0</v>
          </cell>
          <cell r="H109" t="str">
            <v>StdPe</v>
          </cell>
          <cell r="I109">
            <v>0</v>
          </cell>
          <cell r="J109">
            <v>0</v>
          </cell>
        </row>
        <row r="110">
          <cell r="B110" t="str">
            <v>Coefficient of variation               ==&gt;</v>
          </cell>
          <cell r="G110">
            <v>0</v>
          </cell>
          <cell r="H110" t="str">
            <v>StdQe</v>
          </cell>
          <cell r="I110">
            <v>0</v>
          </cell>
          <cell r="J110">
            <v>0</v>
          </cell>
        </row>
        <row r="111">
          <cell r="H111" t="str">
            <v>Var(PeQe)</v>
          </cell>
          <cell r="I111">
            <v>0</v>
          </cell>
          <cell r="J111">
            <v>0</v>
          </cell>
        </row>
        <row r="112">
          <cell r="C112" t="str">
            <v xml:space="preserve">      Returns</v>
          </cell>
          <cell r="E112" t="str">
            <v xml:space="preserve">        Chances of at least</v>
          </cell>
          <cell r="H112" t="str">
            <v>Var(PbQb)</v>
          </cell>
          <cell r="I112">
            <v>0</v>
          </cell>
        </row>
        <row r="113">
          <cell r="C113" t="str">
            <v>$/kg</v>
          </cell>
          <cell r="D113" t="str">
            <v>$/cycle</v>
          </cell>
          <cell r="F113" t="str">
            <v>this return per kg</v>
          </cell>
          <cell r="H113" t="str">
            <v>Var(PfQf)</v>
          </cell>
          <cell r="I113">
            <v>0</v>
          </cell>
        </row>
        <row r="114">
          <cell r="H114" t="str">
            <v>SumStd</v>
          </cell>
          <cell r="I114">
            <v>0</v>
          </cell>
        </row>
        <row r="115">
          <cell r="C115">
            <v>0</v>
          </cell>
          <cell r="D115">
            <v>0</v>
          </cell>
          <cell r="F115" t="str">
            <v xml:space="preserve">       17 %</v>
          </cell>
          <cell r="H115" t="str">
            <v>KgStd</v>
          </cell>
          <cell r="I115">
            <v>0</v>
          </cell>
        </row>
        <row r="116">
          <cell r="C116">
            <v>0</v>
          </cell>
          <cell r="D116">
            <v>0</v>
          </cell>
          <cell r="F116" t="str">
            <v xml:space="preserve">       33 %</v>
          </cell>
          <cell r="H116" t="str">
            <v>CycleStd</v>
          </cell>
          <cell r="I116">
            <v>0</v>
          </cell>
        </row>
        <row r="117">
          <cell r="C117">
            <v>0</v>
          </cell>
          <cell r="D117">
            <v>0</v>
          </cell>
          <cell r="F117" t="str">
            <v xml:space="preserve">       50 %</v>
          </cell>
          <cell r="I117" t="str">
            <v xml:space="preserve"> +b.e.</v>
          </cell>
        </row>
        <row r="118">
          <cell r="C118">
            <v>0</v>
          </cell>
          <cell r="D118">
            <v>0</v>
          </cell>
          <cell r="F118" t="str">
            <v xml:space="preserve">       67 %</v>
          </cell>
          <cell r="H118" t="str">
            <v>z</v>
          </cell>
          <cell r="I118">
            <v>0</v>
          </cell>
        </row>
        <row r="119">
          <cell r="C119">
            <v>0</v>
          </cell>
          <cell r="D119">
            <v>0</v>
          </cell>
          <cell r="F119" t="str">
            <v xml:space="preserve">       83 %</v>
          </cell>
          <cell r="H119" t="str">
            <v>v1</v>
          </cell>
          <cell r="I119">
            <v>0</v>
          </cell>
        </row>
        <row r="120">
          <cell r="H120" t="str">
            <v>v2</v>
          </cell>
          <cell r="I120">
            <v>0</v>
          </cell>
        </row>
        <row r="121">
          <cell r="D121" t="str">
            <v xml:space="preserve"> - End of Budget -</v>
          </cell>
          <cell r="H121" t="str">
            <v>p(vx)</v>
          </cell>
          <cell r="I121">
            <v>0</v>
          </cell>
        </row>
        <row r="122">
          <cell r="A122" t="str">
            <v>=</v>
          </cell>
          <cell r="B122" t="str">
            <v>=</v>
          </cell>
          <cell r="C122" t="str">
            <v>=</v>
          </cell>
          <cell r="D122" t="str">
            <v>=</v>
          </cell>
          <cell r="E122" t="str">
            <v>=</v>
          </cell>
          <cell r="F122" t="str">
            <v>=</v>
          </cell>
          <cell r="G122" t="str">
            <v>=</v>
          </cell>
          <cell r="H122" t="str">
            <v>=</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LAYER"/>
    </sheetNames>
    <sheetDataSet>
      <sheetData sheetId="0" refreshError="1">
        <row r="1">
          <cell r="A1" t="str">
            <v>Layer 1</v>
          </cell>
          <cell r="C1" t="str">
            <v>LAYER ENTERPRISE BUDGET</v>
          </cell>
          <cell r="F1" t="str">
            <v>Revised: May '98</v>
          </cell>
        </row>
        <row r="2">
          <cell r="A2">
            <v>352</v>
          </cell>
          <cell r="E2" t="str">
            <v xml:space="preserve"> Profit per Dozen: </v>
          </cell>
          <cell r="G2" t="e">
            <v>#REF!</v>
          </cell>
        </row>
        <row r="3">
          <cell r="A3" t="str">
            <v>Bird Quota</v>
          </cell>
          <cell r="E3">
            <v>15000</v>
          </cell>
          <cell r="F3" t="str">
            <v>Units</v>
          </cell>
        </row>
        <row r="4">
          <cell r="A4" t="str">
            <v>Additional quota units per cycle</v>
          </cell>
          <cell r="E4">
            <v>0</v>
          </cell>
          <cell r="F4" t="str">
            <v>Units</v>
          </cell>
          <cell r="K4">
            <v>4.3679999999999997E-2</v>
          </cell>
        </row>
        <row r="5">
          <cell r="A5" t="str">
            <v>Death loss (laying flock) %</v>
          </cell>
          <cell r="E5">
            <v>6</v>
          </cell>
        </row>
        <row r="6">
          <cell r="A6" t="str">
            <v>Number of Flocks</v>
          </cell>
          <cell r="E6">
            <v>2</v>
          </cell>
        </row>
        <row r="7">
          <cell r="A7" t="str">
            <v>Number of weeks per cycle</v>
          </cell>
          <cell r="E7">
            <v>52</v>
          </cell>
          <cell r="F7" t="str">
            <v>weeks</v>
          </cell>
        </row>
        <row r="8">
          <cell r="A8" t="str">
            <v>Average Number of Laying Hens</v>
          </cell>
          <cell r="E8">
            <v>14775</v>
          </cell>
        </row>
        <row r="10">
          <cell r="E10" t="str">
            <v xml:space="preserve">     Opt.</v>
          </cell>
          <cell r="F10" t="str">
            <v xml:space="preserve">  Expected   Pess.</v>
          </cell>
        </row>
        <row r="11">
          <cell r="A11" t="str">
            <v>Pullet cost ($/pullet)</v>
          </cell>
          <cell r="E11">
            <v>3.75</v>
          </cell>
          <cell r="F11">
            <v>4</v>
          </cell>
          <cell r="G11">
            <v>4.25</v>
          </cell>
        </row>
        <row r="12">
          <cell r="A12" t="str">
            <v>Bird Productivity (total eggs/hen)</v>
          </cell>
          <cell r="E12">
            <v>300</v>
          </cell>
          <cell r="F12">
            <v>288</v>
          </cell>
          <cell r="G12">
            <v>276</v>
          </cell>
        </row>
        <row r="13">
          <cell r="A13" t="str">
            <v>Average Price per Dozen Eggs</v>
          </cell>
          <cell r="E13">
            <v>1.31</v>
          </cell>
          <cell r="F13">
            <v>1.26</v>
          </cell>
          <cell r="G13">
            <v>1.21</v>
          </cell>
        </row>
        <row r="14">
          <cell r="A14" t="str">
            <v>Feed Conversion (Kg per Dozen)</v>
          </cell>
          <cell r="E14">
            <v>1.54</v>
          </cell>
          <cell r="F14">
            <v>1.57</v>
          </cell>
          <cell r="G14">
            <v>1.6</v>
          </cell>
          <cell r="K14">
            <v>0</v>
          </cell>
        </row>
        <row r="15">
          <cell r="A15" t="str">
            <v>Purchased feed price ($'s per tonne)</v>
          </cell>
          <cell r="E15">
            <v>200</v>
          </cell>
          <cell r="F15">
            <v>222</v>
          </cell>
          <cell r="G15">
            <v>240</v>
          </cell>
          <cell r="K15" t="e">
            <v>#REF!</v>
          </cell>
        </row>
        <row r="16">
          <cell r="A16" t="str">
            <v>Salvage Value of Spent Hen ($/Hen)</v>
          </cell>
          <cell r="E16">
            <v>0.17</v>
          </cell>
          <cell r="F16">
            <v>0.15</v>
          </cell>
          <cell r="G16">
            <v>0.12</v>
          </cell>
          <cell r="K16" t="e">
            <v>#REF!</v>
          </cell>
        </row>
        <row r="17">
          <cell r="K17">
            <v>449012.25</v>
          </cell>
        </row>
        <row r="18">
          <cell r="A18" t="str">
            <v>Egg Production per bird (dozen)</v>
          </cell>
          <cell r="E18">
            <v>25</v>
          </cell>
          <cell r="F18">
            <v>24</v>
          </cell>
          <cell r="G18">
            <v>23</v>
          </cell>
          <cell r="K18">
            <v>26593.828301461213</v>
          </cell>
        </row>
        <row r="19">
          <cell r="A19" t="str">
            <v>Total Flock Production (dozen)</v>
          </cell>
          <cell r="E19">
            <v>369375</v>
          </cell>
          <cell r="F19">
            <v>354600</v>
          </cell>
          <cell r="G19">
            <v>339825</v>
          </cell>
        </row>
        <row r="20">
          <cell r="A20" t="str">
            <v>Gross Revenue From Egg Sales</v>
          </cell>
          <cell r="E20">
            <v>483881.25</v>
          </cell>
          <cell r="F20">
            <v>446796</v>
          </cell>
          <cell r="G20">
            <v>411188.25</v>
          </cell>
          <cell r="K20" t="str">
            <v>Tran!D3..G14</v>
          </cell>
        </row>
        <row r="21">
          <cell r="A21" t="str">
            <v>Gross Revenue From Spent Hens</v>
          </cell>
          <cell r="E21">
            <v>2511.75</v>
          </cell>
          <cell r="F21">
            <v>2216.25</v>
          </cell>
          <cell r="G21">
            <v>1773</v>
          </cell>
          <cell r="K21" t="str">
            <v>Allo!C3..J14</v>
          </cell>
        </row>
        <row r="22">
          <cell r="K22">
            <v>14775</v>
          </cell>
        </row>
        <row r="23">
          <cell r="A23" t="str">
            <v>=</v>
          </cell>
          <cell r="B23" t="str">
            <v>=</v>
          </cell>
          <cell r="C23" t="str">
            <v>=</v>
          </cell>
          <cell r="D23" t="str">
            <v>=</v>
          </cell>
          <cell r="E23" t="str">
            <v>=</v>
          </cell>
          <cell r="F23" t="str">
            <v>=</v>
          </cell>
          <cell r="G23" t="str">
            <v>=</v>
          </cell>
          <cell r="H23" t="str">
            <v>=</v>
          </cell>
          <cell r="I23" t="str">
            <v>=</v>
          </cell>
          <cell r="K23">
            <v>60900</v>
          </cell>
        </row>
        <row r="24">
          <cell r="A24" t="str">
            <v>Variable Costs:</v>
          </cell>
          <cell r="F24" t="str">
            <v>$ per</v>
          </cell>
          <cell r="G24" t="str">
            <v>$ per</v>
          </cell>
          <cell r="H24" t="str">
            <v>$ per</v>
          </cell>
          <cell r="K24">
            <v>123592.284</v>
          </cell>
        </row>
        <row r="25">
          <cell r="F25" t="str">
            <v>Dozen:</v>
          </cell>
          <cell r="G25" t="str">
            <v>Cycle:</v>
          </cell>
          <cell r="H25" t="str">
            <v>Year</v>
          </cell>
          <cell r="K25">
            <v>1000</v>
          </cell>
        </row>
        <row r="26">
          <cell r="A26" t="str">
            <v xml:space="preserve"> Feed costs:</v>
          </cell>
          <cell r="K26">
            <v>12750</v>
          </cell>
        </row>
        <row r="27">
          <cell r="A27" t="str">
            <v>Purchased feed</v>
          </cell>
          <cell r="C27">
            <v>222</v>
          </cell>
          <cell r="D27" t="str">
            <v>($'s per tonne)</v>
          </cell>
          <cell r="F27">
            <v>0.34854000000000002</v>
          </cell>
          <cell r="G27">
            <v>123592.284</v>
          </cell>
          <cell r="H27">
            <v>123592.284</v>
          </cell>
          <cell r="K27">
            <v>76756.800000000003</v>
          </cell>
        </row>
        <row r="28">
          <cell r="A28" t="str">
            <v xml:space="preserve">  kilograms/bird</v>
          </cell>
          <cell r="C28">
            <v>37.68</v>
          </cell>
          <cell r="D28" t="str">
            <v>(computed)</v>
          </cell>
          <cell r="K28">
            <v>0</v>
          </cell>
        </row>
        <row r="29">
          <cell r="A29" t="str">
            <v xml:space="preserve">  tonnes/cycle</v>
          </cell>
          <cell r="C29">
            <v>556.72199999999998</v>
          </cell>
          <cell r="D29" t="str">
            <v>(computed)</v>
          </cell>
        </row>
        <row r="30">
          <cell r="A30" t="str">
            <v xml:space="preserve">  tonnes/year</v>
          </cell>
          <cell r="C30">
            <v>556.72199999999998</v>
          </cell>
          <cell r="D30" t="str">
            <v>(computed)</v>
          </cell>
        </row>
        <row r="31">
          <cell r="A31" t="str">
            <v xml:space="preserve"> Other1</v>
          </cell>
          <cell r="C31">
            <v>0</v>
          </cell>
          <cell r="D31" t="str">
            <v>(cost per cycle)</v>
          </cell>
          <cell r="F31">
            <v>0</v>
          </cell>
          <cell r="G31">
            <v>0</v>
          </cell>
          <cell r="H31">
            <v>0</v>
          </cell>
        </row>
        <row r="32">
          <cell r="A32" t="str">
            <v xml:space="preserve"> Other2</v>
          </cell>
          <cell r="C32">
            <v>0</v>
          </cell>
          <cell r="D32" t="str">
            <v>(cost per cycle)</v>
          </cell>
          <cell r="F32">
            <v>0</v>
          </cell>
          <cell r="G32">
            <v>0</v>
          </cell>
          <cell r="H32">
            <v>0</v>
          </cell>
        </row>
        <row r="33">
          <cell r="A33" t="str">
            <v xml:space="preserve">  Crop Transfers *</v>
          </cell>
          <cell r="F33" t="e">
            <v>#REF!</v>
          </cell>
          <cell r="G33" t="e">
            <v>#REF!</v>
          </cell>
          <cell r="H33" t="e">
            <v>#REF!</v>
          </cell>
        </row>
        <row r="34">
          <cell r="A34" t="str">
            <v xml:space="preserve">  -------</v>
          </cell>
          <cell r="F34" t="str">
            <v>-------</v>
          </cell>
          <cell r="G34" t="str">
            <v>-------</v>
          </cell>
          <cell r="H34" t="str">
            <v>-------</v>
          </cell>
        </row>
        <row r="35">
          <cell r="A35" t="str">
            <v xml:space="preserve">  Total Feed Costs</v>
          </cell>
          <cell r="F35" t="e">
            <v>#REF!</v>
          </cell>
          <cell r="G35" t="e">
            <v>#REF!</v>
          </cell>
          <cell r="H35" t="e">
            <v>#REF!</v>
          </cell>
        </row>
        <row r="36">
          <cell r="A36" t="str">
            <v xml:space="preserve">   * be careful not to double count crop </v>
          </cell>
        </row>
        <row r="37">
          <cell r="A37" t="str">
            <v xml:space="preserve">     transfers</v>
          </cell>
        </row>
        <row r="38">
          <cell r="A38" t="str">
            <v xml:space="preserve"> Number of Pullets Purchased</v>
          </cell>
          <cell r="E38">
            <v>15225</v>
          </cell>
        </row>
        <row r="39">
          <cell r="A39" t="str">
            <v xml:space="preserve"> Expected Pullet Purchases at:</v>
          </cell>
          <cell r="E39">
            <v>4</v>
          </cell>
          <cell r="F39">
            <v>0.17174280879864637</v>
          </cell>
          <cell r="G39">
            <v>60900</v>
          </cell>
          <cell r="H39">
            <v>60900</v>
          </cell>
        </row>
        <row r="42">
          <cell r="C42" t="str">
            <v xml:space="preserve">          Comparison</v>
          </cell>
          <cell r="F42" t="str">
            <v xml:space="preserve">  Actual</v>
          </cell>
        </row>
        <row r="43">
          <cell r="D43" t="str">
            <v xml:space="preserve"> $/Dozen</v>
          </cell>
          <cell r="F43" t="str">
            <v>$/Dozen:</v>
          </cell>
          <cell r="G43" t="str">
            <v>$/Cycle:</v>
          </cell>
          <cell r="H43" t="str">
            <v>$/Year:</v>
          </cell>
        </row>
        <row r="44">
          <cell r="A44" t="str">
            <v xml:space="preserve"> Veterinary &amp; Medicine</v>
          </cell>
          <cell r="D44">
            <v>2E-3</v>
          </cell>
          <cell r="F44">
            <v>2.8200789622109417E-3</v>
          </cell>
          <cell r="G44">
            <v>1000</v>
          </cell>
          <cell r="H44">
            <v>1000</v>
          </cell>
        </row>
        <row r="45">
          <cell r="A45" t="str">
            <v xml:space="preserve"> Heat and Hydro</v>
          </cell>
          <cell r="D45">
            <v>0.03</v>
          </cell>
          <cell r="F45">
            <v>2.7495769881556685E-2</v>
          </cell>
          <cell r="G45">
            <v>9750</v>
          </cell>
          <cell r="H45">
            <v>9750</v>
          </cell>
        </row>
        <row r="46">
          <cell r="A46" t="str">
            <v xml:space="preserve"> Insurance </v>
          </cell>
          <cell r="D46">
            <v>5.0000000000000001E-3</v>
          </cell>
          <cell r="F46">
            <v>4.2301184433164128E-3</v>
          </cell>
          <cell r="G46">
            <v>1500</v>
          </cell>
          <cell r="H46">
            <v>1500</v>
          </cell>
        </row>
        <row r="47">
          <cell r="A47" t="str">
            <v xml:space="preserve"> Trucking</v>
          </cell>
          <cell r="D47">
            <v>0.01</v>
          </cell>
          <cell r="F47">
            <v>8.4602368866328256E-3</v>
          </cell>
          <cell r="G47">
            <v>3000</v>
          </cell>
          <cell r="H47">
            <v>3000</v>
          </cell>
        </row>
        <row r="48">
          <cell r="A48" t="str">
            <v xml:space="preserve"> Bedding:units/day</v>
          </cell>
          <cell r="C48">
            <v>0</v>
          </cell>
        </row>
        <row r="49">
          <cell r="B49" t="str">
            <v>$'s/unit</v>
          </cell>
          <cell r="C49">
            <v>10</v>
          </cell>
          <cell r="D49">
            <v>0</v>
          </cell>
          <cell r="F49">
            <v>0</v>
          </cell>
          <cell r="G49">
            <v>0</v>
          </cell>
          <cell r="H49">
            <v>0</v>
          </cell>
        </row>
        <row r="51">
          <cell r="A51" t="str">
            <v xml:space="preserve"> Other (Miscellaneous)</v>
          </cell>
          <cell r="D51">
            <v>0.1</v>
          </cell>
          <cell r="F51">
            <v>4.2301184433164128E-3</v>
          </cell>
          <cell r="G51">
            <v>1500</v>
          </cell>
          <cell r="H51">
            <v>1500</v>
          </cell>
        </row>
        <row r="52">
          <cell r="A52" t="str">
            <v xml:space="preserve"> Marketing Board Fees</v>
          </cell>
          <cell r="F52">
            <v>0.20799999999999999</v>
          </cell>
          <cell r="G52">
            <v>73756.800000000003</v>
          </cell>
          <cell r="H52">
            <v>73756.800000000003</v>
          </cell>
        </row>
        <row r="53">
          <cell r="A53" t="str">
            <v xml:space="preserve"> Custom Work</v>
          </cell>
          <cell r="D53">
            <v>0</v>
          </cell>
          <cell r="F53">
            <v>0</v>
          </cell>
          <cell r="G53">
            <v>0</v>
          </cell>
          <cell r="H53">
            <v>0</v>
          </cell>
        </row>
        <row r="55">
          <cell r="C55" t="str">
            <v xml:space="preserve">     Comparison  Enterprise</v>
          </cell>
        </row>
        <row r="56">
          <cell r="C56" t="str">
            <v xml:space="preserve">     $/Dozen:  $ Allocated:</v>
          </cell>
          <cell r="F56" t="str">
            <v>$/Dozen:</v>
          </cell>
          <cell r="G56" t="str">
            <v>$/Cycle:</v>
          </cell>
          <cell r="H56" t="str">
            <v>$/Year:</v>
          </cell>
        </row>
        <row r="57">
          <cell r="A57" t="str">
            <v xml:space="preserve"> Fuel</v>
          </cell>
          <cell r="D57">
            <v>0.01</v>
          </cell>
          <cell r="E57" t="e">
            <v>#REF!</v>
          </cell>
          <cell r="F57" t="e">
            <v>#REF!</v>
          </cell>
          <cell r="G57" t="e">
            <v>#REF!</v>
          </cell>
          <cell r="H57" t="e">
            <v>#REF!</v>
          </cell>
          <cell r="K57" t="str">
            <v>Wfarm!L4</v>
          </cell>
        </row>
        <row r="58">
          <cell r="A58" t="str">
            <v xml:space="preserve"> Mach. Repair &amp; Maint.</v>
          </cell>
          <cell r="D58">
            <v>0.01</v>
          </cell>
          <cell r="E58" t="e">
            <v>#REF!</v>
          </cell>
          <cell r="F58" t="e">
            <v>#REF!</v>
          </cell>
          <cell r="G58" t="e">
            <v>#REF!</v>
          </cell>
          <cell r="H58" t="e">
            <v>#REF!</v>
          </cell>
          <cell r="K58" t="str">
            <v>Wfarm!L5</v>
          </cell>
        </row>
        <row r="59">
          <cell r="A59" t="str">
            <v xml:space="preserve"> Bldg. Repair &amp; Maint.</v>
          </cell>
          <cell r="D59">
            <v>0.02</v>
          </cell>
          <cell r="E59" t="e">
            <v>#REF!</v>
          </cell>
          <cell r="F59" t="e">
            <v>#REF!</v>
          </cell>
          <cell r="G59" t="e">
            <v>#REF!</v>
          </cell>
          <cell r="H59" t="e">
            <v>#REF!</v>
          </cell>
          <cell r="K59" t="str">
            <v>Wfarm!L6</v>
          </cell>
        </row>
        <row r="60">
          <cell r="A60" t="str">
            <v xml:space="preserve"> Rent and Labour</v>
          </cell>
          <cell r="D60">
            <v>0.02</v>
          </cell>
          <cell r="E60" t="e">
            <v>#REF!</v>
          </cell>
          <cell r="F60" t="e">
            <v>#REF!</v>
          </cell>
          <cell r="G60" t="e">
            <v>#REF!</v>
          </cell>
          <cell r="H60" t="e">
            <v>#REF!</v>
          </cell>
          <cell r="K60" t="str">
            <v>Wfarm!L7</v>
          </cell>
        </row>
        <row r="61">
          <cell r="A61" t="str">
            <v xml:space="preserve"> General Variable Costs</v>
          </cell>
          <cell r="D61">
            <v>0.01</v>
          </cell>
          <cell r="E61" t="e">
            <v>#REF!</v>
          </cell>
          <cell r="F61" t="e">
            <v>#REF!</v>
          </cell>
          <cell r="G61" t="e">
            <v>#REF!</v>
          </cell>
          <cell r="H61" t="e">
            <v>#REF!</v>
          </cell>
          <cell r="K61" t="str">
            <v>Wfarm!L8</v>
          </cell>
        </row>
        <row r="63">
          <cell r="A63" t="str">
            <v>Interest on</v>
          </cell>
          <cell r="D63" t="str">
            <v>(% Interest)</v>
          </cell>
        </row>
        <row r="64">
          <cell r="A64" t="str">
            <v xml:space="preserve">       Operating Capital</v>
          </cell>
          <cell r="D64">
            <v>8</v>
          </cell>
          <cell r="E64" t="e">
            <v>#REF!</v>
          </cell>
          <cell r="F64" t="e">
            <v>#REF!</v>
          </cell>
          <cell r="G64" t="e">
            <v>#REF!</v>
          </cell>
          <cell r="H64" t="e">
            <v>#REF!</v>
          </cell>
          <cell r="J64">
            <v>4000</v>
          </cell>
          <cell r="K64" t="str">
            <v>Wfarm!L9</v>
          </cell>
        </row>
        <row r="65">
          <cell r="A65" t="str">
            <v>Operating Capital Required</v>
          </cell>
          <cell r="D65">
            <v>50000</v>
          </cell>
          <cell r="F65" t="str">
            <v>-------</v>
          </cell>
          <cell r="G65" t="str">
            <v>-------</v>
          </cell>
          <cell r="H65" t="str">
            <v>-------</v>
          </cell>
        </row>
        <row r="66">
          <cell r="A66" t="str">
            <v>Total Variable Costs</v>
          </cell>
          <cell r="F66" t="e">
            <v>#REF!</v>
          </cell>
          <cell r="G66" t="e">
            <v>#REF!</v>
          </cell>
          <cell r="H66" t="e">
            <v>#REF!</v>
          </cell>
        </row>
        <row r="67">
          <cell r="F67" t="str">
            <v>-------</v>
          </cell>
          <cell r="G67" t="str">
            <v>-------</v>
          </cell>
          <cell r="H67" t="str">
            <v>-------</v>
          </cell>
        </row>
        <row r="70">
          <cell r="C70" t="str">
            <v xml:space="preserve">     Comparison  Enterprise</v>
          </cell>
        </row>
        <row r="71">
          <cell r="A71" t="str">
            <v>Fixed Costs:</v>
          </cell>
          <cell r="C71" t="str">
            <v xml:space="preserve">       $/Dozen: $ Allocated:</v>
          </cell>
          <cell r="F71" t="str">
            <v>$/Dozen:</v>
          </cell>
          <cell r="G71" t="str">
            <v>$/Cycle:</v>
          </cell>
          <cell r="H71" t="str">
            <v>$/Year:</v>
          </cell>
        </row>
        <row r="72">
          <cell r="A72" t="str">
            <v xml:space="preserve"> Depreciation</v>
          </cell>
          <cell r="D72">
            <v>3.1E-2</v>
          </cell>
          <cell r="E72" t="e">
            <v>#REF!</v>
          </cell>
          <cell r="F72" t="e">
            <v>#REF!</v>
          </cell>
          <cell r="G72" t="e">
            <v>#REF!</v>
          </cell>
          <cell r="H72" t="e">
            <v>#REF!</v>
          </cell>
          <cell r="K72" t="str">
            <v>Wfarm!K4</v>
          </cell>
        </row>
        <row r="73">
          <cell r="A73" t="str">
            <v xml:space="preserve"> Interest on Term Loans</v>
          </cell>
          <cell r="D73">
            <v>7.6999999999999999E-2</v>
          </cell>
          <cell r="E73" t="e">
            <v>#REF!</v>
          </cell>
          <cell r="F73" t="e">
            <v>#REF!</v>
          </cell>
          <cell r="G73" t="e">
            <v>#REF!</v>
          </cell>
          <cell r="H73" t="e">
            <v>#REF!</v>
          </cell>
          <cell r="K73" t="str">
            <v>Wfarm!K5</v>
          </cell>
        </row>
        <row r="74">
          <cell r="A74" t="str">
            <v xml:space="preserve"> Long-term Leases</v>
          </cell>
          <cell r="D74">
            <v>6.0000000000000001E-3</v>
          </cell>
          <cell r="E74" t="e">
            <v>#REF!</v>
          </cell>
          <cell r="F74" t="e">
            <v>#REF!</v>
          </cell>
          <cell r="G74" t="e">
            <v>#REF!</v>
          </cell>
          <cell r="H74" t="e">
            <v>#REF!</v>
          </cell>
          <cell r="K74" t="str">
            <v>Wfarm!K6</v>
          </cell>
        </row>
        <row r="75">
          <cell r="A75" t="str">
            <v xml:space="preserve"> General Fixed Costs</v>
          </cell>
          <cell r="D75">
            <v>6.0000000000000001E-3</v>
          </cell>
          <cell r="E75" t="e">
            <v>#REF!</v>
          </cell>
          <cell r="F75" t="e">
            <v>#REF!</v>
          </cell>
          <cell r="G75" t="e">
            <v>#REF!</v>
          </cell>
          <cell r="H75" t="e">
            <v>#REF!</v>
          </cell>
          <cell r="K75" t="str">
            <v>Wfarm!K7</v>
          </cell>
        </row>
        <row r="76">
          <cell r="F76" t="str">
            <v>-------</v>
          </cell>
          <cell r="G76" t="str">
            <v>-------</v>
          </cell>
          <cell r="H76" t="str">
            <v>-------</v>
          </cell>
        </row>
        <row r="77">
          <cell r="A77" t="str">
            <v>Total Fixed Costs</v>
          </cell>
          <cell r="F77" t="e">
            <v>#REF!</v>
          </cell>
          <cell r="G77" t="e">
            <v>#REF!</v>
          </cell>
          <cell r="H77" t="e">
            <v>#REF!</v>
          </cell>
        </row>
        <row r="80">
          <cell r="A80" t="str">
            <v>=</v>
          </cell>
          <cell r="B80" t="str">
            <v>=</v>
          </cell>
          <cell r="C80" t="str">
            <v>=</v>
          </cell>
          <cell r="D80" t="str">
            <v>=</v>
          </cell>
          <cell r="E80" t="str">
            <v>=</v>
          </cell>
          <cell r="F80" t="str">
            <v>=</v>
          </cell>
          <cell r="G80" t="str">
            <v>=</v>
          </cell>
          <cell r="H80" t="str">
            <v>=</v>
          </cell>
        </row>
        <row r="81">
          <cell r="F81" t="str">
            <v xml:space="preserve"> $/Dozen:</v>
          </cell>
          <cell r="G81" t="str">
            <v>$/Cycle:</v>
          </cell>
          <cell r="H81" t="str">
            <v>$/Year:</v>
          </cell>
        </row>
        <row r="82">
          <cell r="A82" t="str">
            <v>Total Expected Revenues</v>
          </cell>
          <cell r="F82">
            <v>1.2662500000000001</v>
          </cell>
          <cell r="G82">
            <v>449012.25</v>
          </cell>
          <cell r="H82">
            <v>449012.25</v>
          </cell>
        </row>
        <row r="83">
          <cell r="A83" t="str">
            <v xml:space="preserve">    less Feed &amp; Pullet Costs</v>
          </cell>
          <cell r="F83">
            <v>0.52028280879864641</v>
          </cell>
          <cell r="G83">
            <v>184492.28399999999</v>
          </cell>
          <cell r="H83">
            <v>184492.28399999999</v>
          </cell>
        </row>
        <row r="84">
          <cell r="A84" t="str">
            <v xml:space="preserve">    -----</v>
          </cell>
          <cell r="B84" t="str">
            <v>-</v>
          </cell>
          <cell r="F84" t="str">
            <v xml:space="preserve"> ------- </v>
          </cell>
          <cell r="G84" t="str">
            <v xml:space="preserve"> ------- </v>
          </cell>
          <cell r="H84" t="str">
            <v xml:space="preserve"> ------- </v>
          </cell>
        </row>
        <row r="85">
          <cell r="A85" t="str">
            <v xml:space="preserve"> NET of FEED &amp; PULLET COSTS</v>
          </cell>
          <cell r="F85">
            <v>0.74596719120135369</v>
          </cell>
          <cell r="G85">
            <v>264519.96600000001</v>
          </cell>
          <cell r="H85">
            <v>264519.96600000001</v>
          </cell>
        </row>
        <row r="86">
          <cell r="A86" t="str">
            <v xml:space="preserve">    less Remainder of Variable Costs</v>
          </cell>
          <cell r="F86" t="e">
            <v>#REF!</v>
          </cell>
          <cell r="G86" t="e">
            <v>#REF!</v>
          </cell>
          <cell r="H86" t="e">
            <v>#REF!</v>
          </cell>
        </row>
        <row r="87">
          <cell r="A87" t="str">
            <v xml:space="preserve">    -----</v>
          </cell>
          <cell r="B87" t="str">
            <v>-</v>
          </cell>
          <cell r="F87" t="str">
            <v xml:space="preserve"> ------- </v>
          </cell>
          <cell r="G87" t="str">
            <v xml:space="preserve"> ------- </v>
          </cell>
          <cell r="H87" t="str">
            <v xml:space="preserve"> ------- </v>
          </cell>
        </row>
        <row r="88">
          <cell r="A88" t="str">
            <v>Expected Operating Margin</v>
          </cell>
          <cell r="F88" t="e">
            <v>#REF!</v>
          </cell>
          <cell r="G88" t="e">
            <v>#REF!</v>
          </cell>
          <cell r="H88" t="e">
            <v>#REF!</v>
          </cell>
        </row>
        <row r="89">
          <cell r="A89" t="str">
            <v xml:space="preserve">    less Fixed Costs</v>
          </cell>
          <cell r="F89" t="e">
            <v>#REF!</v>
          </cell>
          <cell r="G89" t="e">
            <v>#REF!</v>
          </cell>
          <cell r="H89" t="e">
            <v>#REF!</v>
          </cell>
        </row>
        <row r="90">
          <cell r="A90" t="str">
            <v xml:space="preserve">    -----</v>
          </cell>
          <cell r="B90" t="str">
            <v>-</v>
          </cell>
          <cell r="F90" t="str">
            <v xml:space="preserve"> ------- </v>
          </cell>
          <cell r="G90" t="str">
            <v xml:space="preserve"> ------- </v>
          </cell>
          <cell r="H90" t="str">
            <v xml:space="preserve"> ------- </v>
          </cell>
        </row>
        <row r="91">
          <cell r="A91" t="str">
            <v>Expected Net Revenue</v>
          </cell>
          <cell r="F91" t="e">
            <v>#REF!</v>
          </cell>
          <cell r="G91" t="e">
            <v>#REF!</v>
          </cell>
          <cell r="H91" t="e">
            <v>#REF!</v>
          </cell>
        </row>
        <row r="92">
          <cell r="F92" t="str">
            <v xml:space="preserve"> =======</v>
          </cell>
          <cell r="G92" t="str">
            <v xml:space="preserve"> =======</v>
          </cell>
          <cell r="H92" t="str">
            <v xml:space="preserve"> =======</v>
          </cell>
        </row>
        <row r="93">
          <cell r="A93" t="str">
            <v>Expected break-even dollars per dozen</v>
          </cell>
        </row>
        <row r="94">
          <cell r="A94" t="str">
            <v>sold; needed to cover:</v>
          </cell>
          <cell r="F94" t="str">
            <v>Variable Costs</v>
          </cell>
          <cell r="H94" t="e">
            <v>#REF!</v>
          </cell>
        </row>
        <row r="95">
          <cell r="F95" t="str">
            <v>Fixed Costs</v>
          </cell>
          <cell r="H95" t="e">
            <v>#REF!</v>
          </cell>
        </row>
        <row r="96">
          <cell r="H96" t="str">
            <v>-</v>
          </cell>
        </row>
        <row r="97">
          <cell r="F97" t="str">
            <v>Total Costs</v>
          </cell>
          <cell r="H97" t="e">
            <v>#REF!</v>
          </cell>
        </row>
        <row r="99">
          <cell r="A99" t="str">
            <v>=</v>
          </cell>
          <cell r="B99" t="str">
            <v>=</v>
          </cell>
          <cell r="C99" t="str">
            <v>=</v>
          </cell>
          <cell r="D99" t="str">
            <v>=</v>
          </cell>
          <cell r="E99" t="str">
            <v>=</v>
          </cell>
          <cell r="F99" t="str">
            <v>=</v>
          </cell>
          <cell r="G99" t="str">
            <v>=</v>
          </cell>
          <cell r="H99" t="str">
            <v>=</v>
          </cell>
          <cell r="I99" t="str">
            <v>=</v>
          </cell>
        </row>
        <row r="102">
          <cell r="G102" t="str">
            <v>Var(Rev)</v>
          </cell>
          <cell r="H102">
            <v>660926972.25000048</v>
          </cell>
        </row>
        <row r="103">
          <cell r="A103" t="str">
            <v>Chance of at least breaking even       ==&gt;</v>
          </cell>
          <cell r="F103" t="e">
            <v>#REF!</v>
          </cell>
          <cell r="G103" t="str">
            <v>Var(SpHn)</v>
          </cell>
          <cell r="H103">
            <v>136437.89062500009</v>
          </cell>
        </row>
        <row r="104">
          <cell r="A104" t="str">
            <v>Chance of at least</v>
          </cell>
          <cell r="C104">
            <v>0</v>
          </cell>
          <cell r="D104" t="str">
            <v>$/year retn ==&gt;</v>
          </cell>
          <cell r="F104" t="e">
            <v>#REF!</v>
          </cell>
          <cell r="G104" t="str">
            <v>Var(PCst)</v>
          </cell>
          <cell r="H104">
            <v>14062500</v>
          </cell>
        </row>
        <row r="105">
          <cell r="A105" t="str">
            <v>Coefficient of variation               ==&gt;</v>
          </cell>
          <cell r="F105">
            <v>5.9227400369279933E-2</v>
          </cell>
          <cell r="G105" t="str">
            <v>Var(FCst)</v>
          </cell>
          <cell r="H105">
            <v>32096706.961974062</v>
          </cell>
        </row>
        <row r="106">
          <cell r="G106" t="str">
            <v>Var(NRv)</v>
          </cell>
          <cell r="H106">
            <v>707231703.7275995</v>
          </cell>
        </row>
        <row r="107">
          <cell r="B107" t="str">
            <v xml:space="preserve">          Returns</v>
          </cell>
          <cell r="E107" t="str">
            <v>Chance of at least</v>
          </cell>
          <cell r="G107" t="str">
            <v>SumStd</v>
          </cell>
          <cell r="H107">
            <v>26593.828301461213</v>
          </cell>
        </row>
        <row r="108">
          <cell r="B108" t="str">
            <v>$/dozen</v>
          </cell>
          <cell r="C108" t="str">
            <v>$/year</v>
          </cell>
          <cell r="D108" t="str">
            <v>$/cycle</v>
          </cell>
          <cell r="E108" t="str">
            <v xml:space="preserve">    this return  </v>
          </cell>
          <cell r="G108" t="str">
            <v>Stddoz</v>
          </cell>
          <cell r="H108">
            <v>7.4996695717600717E-2</v>
          </cell>
        </row>
        <row r="109">
          <cell r="G109" t="str">
            <v>CycleStd</v>
          </cell>
          <cell r="H109">
            <v>26593.828301461213</v>
          </cell>
        </row>
        <row r="110">
          <cell r="B110" t="e">
            <v>#REF!</v>
          </cell>
          <cell r="C110" t="e">
            <v>#REF!</v>
          </cell>
          <cell r="D110" t="e">
            <v>#REF!</v>
          </cell>
          <cell r="E110" t="str">
            <v xml:space="preserve">       17 %</v>
          </cell>
        </row>
        <row r="111">
          <cell r="B111" t="e">
            <v>#REF!</v>
          </cell>
          <cell r="C111" t="e">
            <v>#REF!</v>
          </cell>
          <cell r="D111" t="e">
            <v>#REF!</v>
          </cell>
          <cell r="E111" t="str">
            <v xml:space="preserve">       33 %</v>
          </cell>
        </row>
        <row r="112">
          <cell r="B112" t="e">
            <v>#REF!</v>
          </cell>
          <cell r="C112" t="e">
            <v>#REF!</v>
          </cell>
          <cell r="D112" t="e">
            <v>#REF!</v>
          </cell>
          <cell r="E112" t="str">
            <v xml:space="preserve">       50 %</v>
          </cell>
          <cell r="H112" t="str">
            <v xml:space="preserve"> +b.e.</v>
          </cell>
          <cell r="I112" t="str">
            <v xml:space="preserve"> +profit</v>
          </cell>
        </row>
        <row r="113">
          <cell r="B113" t="e">
            <v>#REF!</v>
          </cell>
          <cell r="C113" t="e">
            <v>#REF!</v>
          </cell>
          <cell r="D113" t="e">
            <v>#REF!</v>
          </cell>
          <cell r="E113" t="str">
            <v xml:space="preserve">       67 %</v>
          </cell>
          <cell r="G113" t="str">
            <v>z</v>
          </cell>
          <cell r="H113" t="e">
            <v>#REF!</v>
          </cell>
          <cell r="I113" t="e">
            <v>#REF!</v>
          </cell>
        </row>
        <row r="114">
          <cell r="B114" t="e">
            <v>#REF!</v>
          </cell>
          <cell r="C114" t="e">
            <v>#REF!</v>
          </cell>
          <cell r="D114" t="e">
            <v>#REF!</v>
          </cell>
          <cell r="E114" t="str">
            <v xml:space="preserve">       83 %</v>
          </cell>
          <cell r="G114" t="str">
            <v>v1</v>
          </cell>
          <cell r="H114" t="e">
            <v>#REF!</v>
          </cell>
          <cell r="I114" t="e">
            <v>#REF!</v>
          </cell>
        </row>
        <row r="115">
          <cell r="G115" t="str">
            <v>v2</v>
          </cell>
          <cell r="H115" t="e">
            <v>#REF!</v>
          </cell>
          <cell r="I115" t="e">
            <v>#REF!</v>
          </cell>
        </row>
        <row r="116">
          <cell r="D116" t="str">
            <v>- End of Budget -</v>
          </cell>
          <cell r="G116" t="str">
            <v>p(vx)</v>
          </cell>
          <cell r="H116" t="e">
            <v>#REF!</v>
          </cell>
          <cell r="I116" t="e">
            <v>#REF!</v>
          </cell>
        </row>
        <row r="117">
          <cell r="A117" t="str">
            <v>=</v>
          </cell>
          <cell r="B117" t="str">
            <v>=</v>
          </cell>
          <cell r="C117" t="str">
            <v>=</v>
          </cell>
          <cell r="D117" t="str">
            <v>=</v>
          </cell>
          <cell r="E117" t="str">
            <v>=</v>
          </cell>
          <cell r="F117" t="str">
            <v>=</v>
          </cell>
          <cell r="G117" t="str">
            <v>=</v>
          </cell>
          <cell r="H117" t="str">
            <v>=</v>
          </cell>
          <cell r="I117" t="str">
            <v>=</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STUR"/>
    </sheetNames>
    <sheetDataSet>
      <sheetData sheetId="0" refreshError="1">
        <row r="1">
          <cell r="A1" t="str">
            <v>Pastur 1</v>
          </cell>
          <cell r="C1" t="str">
            <v>PASTURE ENTERPRISE BUDGET</v>
          </cell>
          <cell r="G1" t="str">
            <v xml:space="preserve"> Revised: May '98</v>
          </cell>
        </row>
        <row r="2">
          <cell r="A2">
            <v>703</v>
          </cell>
          <cell r="F2" t="str">
            <v>Profit Per Acre</v>
          </cell>
          <cell r="H2" t="e">
            <v>#REF!</v>
          </cell>
        </row>
        <row r="3">
          <cell r="B3" t="str">
            <v>Number of Acres =</v>
          </cell>
          <cell r="D3">
            <v>1</v>
          </cell>
        </row>
        <row r="4">
          <cell r="A4" t="str">
            <v>=</v>
          </cell>
          <cell r="B4" t="str">
            <v>=</v>
          </cell>
          <cell r="C4" t="str">
            <v>=</v>
          </cell>
          <cell r="D4" t="str">
            <v>=</v>
          </cell>
          <cell r="E4" t="str">
            <v>=</v>
          </cell>
          <cell r="F4" t="str">
            <v>=</v>
          </cell>
          <cell r="G4" t="str">
            <v>=</v>
          </cell>
          <cell r="H4" t="str">
            <v>=</v>
          </cell>
        </row>
        <row r="5">
          <cell r="B5" t="str">
            <v xml:space="preserve">  Optimistic</v>
          </cell>
          <cell r="D5" t="str">
            <v xml:space="preserve">  Expected</v>
          </cell>
          <cell r="F5" t="str">
            <v xml:space="preserve"> Pessimistic</v>
          </cell>
        </row>
        <row r="6">
          <cell r="A6" t="str">
            <v>Tonne/ac</v>
          </cell>
          <cell r="B6">
            <v>4</v>
          </cell>
          <cell r="D6">
            <v>3</v>
          </cell>
          <cell r="F6">
            <v>1</v>
          </cell>
          <cell r="G6" t="str">
            <v xml:space="preserve">  Hay Equivalents</v>
          </cell>
        </row>
        <row r="7">
          <cell r="A7" t="str">
            <v>$/tonne</v>
          </cell>
          <cell r="B7">
            <v>75</v>
          </cell>
          <cell r="D7">
            <v>60</v>
          </cell>
          <cell r="F7">
            <v>50</v>
          </cell>
        </row>
        <row r="8">
          <cell r="A8" t="str">
            <v>Prod'n  t</v>
          </cell>
          <cell r="B8">
            <v>4</v>
          </cell>
          <cell r="D8">
            <v>3</v>
          </cell>
          <cell r="F8">
            <v>1</v>
          </cell>
        </row>
        <row r="9">
          <cell r="A9" t="str">
            <v>=</v>
          </cell>
          <cell r="B9" t="str">
            <v>=</v>
          </cell>
          <cell r="C9" t="str">
            <v>=</v>
          </cell>
          <cell r="D9" t="str">
            <v>=</v>
          </cell>
          <cell r="E9" t="str">
            <v>=</v>
          </cell>
          <cell r="F9" t="str">
            <v>=</v>
          </cell>
          <cell r="G9" t="str">
            <v>=</v>
          </cell>
          <cell r="H9" t="str">
            <v>=</v>
          </cell>
        </row>
        <row r="10">
          <cell r="A10" t="str">
            <v xml:space="preserve">  Crop Insurance</v>
          </cell>
        </row>
        <row r="11">
          <cell r="A11" t="str">
            <v xml:space="preserve">   C.I. Premium/ac:</v>
          </cell>
          <cell r="D11">
            <v>6</v>
          </cell>
        </row>
        <row r="12">
          <cell r="A12" t="str">
            <v xml:space="preserve">   Level of Coverage</v>
          </cell>
          <cell r="D12">
            <v>0.83</v>
          </cell>
        </row>
        <row r="13">
          <cell r="A13" t="str">
            <v xml:space="preserve">   Guaranteed Yield/ac.</v>
          </cell>
          <cell r="D13">
            <v>2.4899999999999998</v>
          </cell>
          <cell r="K13">
            <v>0</v>
          </cell>
        </row>
        <row r="14">
          <cell r="A14" t="str">
            <v xml:space="preserve">   Probability of a payout</v>
          </cell>
          <cell r="D14">
            <v>0.36692267653411381</v>
          </cell>
          <cell r="K14">
            <v>22.660510663048971</v>
          </cell>
        </row>
        <row r="15">
          <cell r="A15" t="str">
            <v xml:space="preserve">   Expected Payout/ac</v>
          </cell>
          <cell r="D15">
            <v>22.660510663048971</v>
          </cell>
          <cell r="K15" t="e">
            <v>#REF!</v>
          </cell>
        </row>
        <row r="16">
          <cell r="D16">
            <v>0.36692267653411381</v>
          </cell>
          <cell r="K16" t="e">
            <v>#REF!</v>
          </cell>
        </row>
        <row r="17">
          <cell r="A17" t="str">
            <v xml:space="preserve"> Participate in CI? (y/n)</v>
          </cell>
          <cell r="D17" t="str">
            <v>Yes</v>
          </cell>
          <cell r="K17">
            <v>180</v>
          </cell>
        </row>
        <row r="18">
          <cell r="A18" t="str">
            <v>=</v>
          </cell>
          <cell r="B18" t="str">
            <v>=</v>
          </cell>
          <cell r="C18" t="str">
            <v>=</v>
          </cell>
          <cell r="D18" t="str">
            <v>=</v>
          </cell>
          <cell r="E18" t="str">
            <v>=</v>
          </cell>
          <cell r="F18" t="str">
            <v>=</v>
          </cell>
          <cell r="G18" t="str">
            <v>=</v>
          </cell>
          <cell r="H18" t="str">
            <v>=</v>
          </cell>
          <cell r="K18">
            <v>94.606381678884418</v>
          </cell>
        </row>
        <row r="19">
          <cell r="D19" t="str">
            <v>Unit/Ac</v>
          </cell>
          <cell r="E19" t="str">
            <v>Number</v>
          </cell>
          <cell r="F19" t="str">
            <v>Cost/Unit</v>
          </cell>
          <cell r="G19" t="str">
            <v>$/Acre</v>
          </cell>
          <cell r="H19" t="str">
            <v>$/Year</v>
          </cell>
          <cell r="K19">
            <v>3</v>
          </cell>
        </row>
        <row r="20">
          <cell r="A20" t="str">
            <v>Expenses</v>
          </cell>
          <cell r="D20" t="str">
            <v>-------</v>
          </cell>
          <cell r="E20" t="str">
            <v xml:space="preserve">  ------</v>
          </cell>
          <cell r="F20" t="str">
            <v>-</v>
          </cell>
          <cell r="G20" t="str">
            <v xml:space="preserve">  ------</v>
          </cell>
          <cell r="H20" t="str">
            <v xml:space="preserve">  -------</v>
          </cell>
          <cell r="K20">
            <v>60</v>
          </cell>
        </row>
        <row r="21">
          <cell r="A21" t="str">
            <v>Variable Costs:</v>
          </cell>
          <cell r="K21" t="str">
            <v>Allo!C3..J14</v>
          </cell>
        </row>
        <row r="22">
          <cell r="A22" t="str">
            <v xml:space="preserve"> Seed (Establishment - 4yr)</v>
          </cell>
          <cell r="D22" t="str">
            <v>kg</v>
          </cell>
          <cell r="E22">
            <v>7.71</v>
          </cell>
          <cell r="F22">
            <v>7</v>
          </cell>
          <cell r="G22">
            <v>53.97</v>
          </cell>
          <cell r="H22">
            <v>13.4925</v>
          </cell>
          <cell r="K22">
            <v>1</v>
          </cell>
        </row>
        <row r="23">
          <cell r="A23" t="str">
            <v xml:space="preserve"> Seed Treatment</v>
          </cell>
          <cell r="D23" t="str">
            <v>$</v>
          </cell>
          <cell r="E23">
            <v>0</v>
          </cell>
          <cell r="F23">
            <v>0</v>
          </cell>
          <cell r="G23">
            <v>0</v>
          </cell>
          <cell r="H23">
            <v>0</v>
          </cell>
          <cell r="K23">
            <v>13.4925</v>
          </cell>
        </row>
        <row r="24">
          <cell r="K24">
            <v>49.917500000000004</v>
          </cell>
        </row>
        <row r="25">
          <cell r="A25" t="str">
            <v xml:space="preserve"> Fertilizer   #1</v>
          </cell>
          <cell r="C25" t="str">
            <v>45-0-0</v>
          </cell>
          <cell r="D25" t="str">
            <v>kg</v>
          </cell>
          <cell r="E25">
            <v>68</v>
          </cell>
          <cell r="F25">
            <v>0.36</v>
          </cell>
          <cell r="G25">
            <v>24.48</v>
          </cell>
          <cell r="H25">
            <v>24.48</v>
          </cell>
          <cell r="K25">
            <v>21.86</v>
          </cell>
        </row>
        <row r="26">
          <cell r="A26" t="str">
            <v>Establishment #2</v>
          </cell>
          <cell r="C26" t="str">
            <v>8-32-16</v>
          </cell>
          <cell r="D26" t="str">
            <v>kg</v>
          </cell>
          <cell r="E26">
            <v>175</v>
          </cell>
          <cell r="F26">
            <v>0.17</v>
          </cell>
          <cell r="G26">
            <v>29.750000000000004</v>
          </cell>
          <cell r="H26">
            <v>7.4375000000000009</v>
          </cell>
          <cell r="K26">
            <v>6</v>
          </cell>
        </row>
        <row r="27">
          <cell r="A27" t="str">
            <v xml:space="preserve">              #3</v>
          </cell>
          <cell r="C27" t="str">
            <v>0-0-62</v>
          </cell>
          <cell r="D27" t="str">
            <v>kg</v>
          </cell>
          <cell r="E27">
            <v>150</v>
          </cell>
          <cell r="F27">
            <v>0.12</v>
          </cell>
          <cell r="G27">
            <v>18</v>
          </cell>
          <cell r="H27">
            <v>18</v>
          </cell>
          <cell r="K27">
            <v>0</v>
          </cell>
        </row>
        <row r="28">
          <cell r="K28">
            <v>0</v>
          </cell>
        </row>
        <row r="29">
          <cell r="D29" t="str">
            <v>Unit/Ac</v>
          </cell>
          <cell r="E29" t="str">
            <v>Number</v>
          </cell>
          <cell r="F29" t="str">
            <v>Cost/Unit</v>
          </cell>
          <cell r="G29" t="str">
            <v>$/Acre</v>
          </cell>
          <cell r="H29" t="str">
            <v>$/Year</v>
          </cell>
        </row>
        <row r="30">
          <cell r="D30" t="str">
            <v>-------</v>
          </cell>
          <cell r="E30" t="str">
            <v xml:space="preserve">  ------</v>
          </cell>
          <cell r="F30" t="str">
            <v>-</v>
          </cell>
          <cell r="G30" t="str">
            <v xml:space="preserve">  ------</v>
          </cell>
          <cell r="H30" t="str">
            <v xml:space="preserve">  -------</v>
          </cell>
        </row>
        <row r="31">
          <cell r="A31" t="str">
            <v xml:space="preserve"> Herbicide </v>
          </cell>
          <cell r="J31" t="str">
            <v>Grip prob factor (component of grip)</v>
          </cell>
          <cell r="K31" t="str">
            <v xml:space="preserve">  N/A</v>
          </cell>
        </row>
        <row r="32">
          <cell r="A32" t="str">
            <v xml:space="preserve">   Broadleaf Herbicides</v>
          </cell>
          <cell r="D32" t="str">
            <v>kg or l</v>
          </cell>
          <cell r="E32">
            <v>1</v>
          </cell>
          <cell r="F32">
            <v>8.9</v>
          </cell>
          <cell r="G32">
            <v>8.9</v>
          </cell>
          <cell r="H32">
            <v>8.9</v>
          </cell>
          <cell r="J32" t="str">
            <v>C.I. prob factor (component of Crop Insurance)</v>
          </cell>
          <cell r="K32">
            <v>1.1131078000000001</v>
          </cell>
        </row>
        <row r="33">
          <cell r="A33" t="str">
            <v xml:space="preserve">   Other Herbicides</v>
          </cell>
          <cell r="D33" t="str">
            <v>kg or l</v>
          </cell>
          <cell r="E33">
            <v>0.8</v>
          </cell>
          <cell r="F33">
            <v>16.2</v>
          </cell>
          <cell r="G33">
            <v>12.96</v>
          </cell>
          <cell r="H33">
            <v>12.96</v>
          </cell>
          <cell r="K33">
            <v>6</v>
          </cell>
        </row>
        <row r="34">
          <cell r="A34" t="str">
            <v xml:space="preserve"> Crop Insurance</v>
          </cell>
          <cell r="D34" t="str">
            <v>Insurance</v>
          </cell>
          <cell r="E34">
            <v>1</v>
          </cell>
          <cell r="F34">
            <v>6</v>
          </cell>
          <cell r="G34">
            <v>6</v>
          </cell>
          <cell r="H34">
            <v>6</v>
          </cell>
          <cell r="K34">
            <v>6</v>
          </cell>
        </row>
        <row r="35">
          <cell r="A35" t="str">
            <v xml:space="preserve"> Custom Work   #1</v>
          </cell>
          <cell r="C35" t="str">
            <v xml:space="preserve"> </v>
          </cell>
          <cell r="D35" t="str">
            <v>$</v>
          </cell>
          <cell r="E35">
            <v>0</v>
          </cell>
          <cell r="F35">
            <v>0</v>
          </cell>
          <cell r="G35">
            <v>0</v>
          </cell>
          <cell r="H35">
            <v>0</v>
          </cell>
        </row>
        <row r="36">
          <cell r="A36" t="str">
            <v xml:space="preserve">               #2</v>
          </cell>
          <cell r="C36" t="str">
            <v xml:space="preserve"> </v>
          </cell>
          <cell r="D36" t="str">
            <v>$</v>
          </cell>
          <cell r="E36">
            <v>0</v>
          </cell>
          <cell r="F36">
            <v>0</v>
          </cell>
          <cell r="G36">
            <v>0</v>
          </cell>
          <cell r="H36">
            <v>0</v>
          </cell>
        </row>
        <row r="37">
          <cell r="A37" t="str">
            <v xml:space="preserve"> Marketing Fees</v>
          </cell>
          <cell r="D37" t="str">
            <v>$</v>
          </cell>
          <cell r="E37">
            <v>0</v>
          </cell>
          <cell r="F37">
            <v>0</v>
          </cell>
          <cell r="G37">
            <v>0</v>
          </cell>
          <cell r="H37">
            <v>0</v>
          </cell>
        </row>
        <row r="38">
          <cell r="A38" t="str">
            <v xml:space="preserve"> Other</v>
          </cell>
          <cell r="D38" t="str">
            <v>$</v>
          </cell>
          <cell r="E38">
            <v>0</v>
          </cell>
          <cell r="F38">
            <v>0</v>
          </cell>
          <cell r="G38">
            <v>0</v>
          </cell>
          <cell r="H38">
            <v>0</v>
          </cell>
        </row>
        <row r="39">
          <cell r="D39" t="str">
            <v>Typical</v>
          </cell>
          <cell r="E39" t="str">
            <v xml:space="preserve"> Enterprise</v>
          </cell>
        </row>
        <row r="40">
          <cell r="D40" t="str">
            <v xml:space="preserve"> $/Acre</v>
          </cell>
          <cell r="E40" t="str">
            <v xml:space="preserve"> $ Allocated</v>
          </cell>
          <cell r="G40" t="str">
            <v>$/Acre</v>
          </cell>
          <cell r="H40" t="str">
            <v>$/Year</v>
          </cell>
        </row>
        <row r="41">
          <cell r="A41" t="str">
            <v xml:space="preserve"> Fuel</v>
          </cell>
          <cell r="D41">
            <v>2</v>
          </cell>
          <cell r="E41" t="e">
            <v>#REF!</v>
          </cell>
          <cell r="G41" t="e">
            <v>#REF!</v>
          </cell>
          <cell r="H41" t="e">
            <v>#REF!</v>
          </cell>
        </row>
        <row r="42">
          <cell r="A42" t="str">
            <v xml:space="preserve"> Mach. Repair &amp; Maint.</v>
          </cell>
          <cell r="D42">
            <v>2</v>
          </cell>
          <cell r="E42" t="e">
            <v>#REF!</v>
          </cell>
          <cell r="G42" t="e">
            <v>#REF!</v>
          </cell>
          <cell r="H42" t="e">
            <v>#REF!</v>
          </cell>
        </row>
        <row r="43">
          <cell r="A43" t="str">
            <v xml:space="preserve"> Repair &amp; Maint.(Fencing)</v>
          </cell>
          <cell r="D43">
            <v>6</v>
          </cell>
          <cell r="E43" t="e">
            <v>#REF!</v>
          </cell>
          <cell r="G43" t="e">
            <v>#REF!</v>
          </cell>
          <cell r="H43" t="e">
            <v>#REF!</v>
          </cell>
          <cell r="K43" t="str">
            <v>Wfarm!L4</v>
          </cell>
        </row>
        <row r="44">
          <cell r="A44" t="str">
            <v xml:space="preserve"> Rent and Labour</v>
          </cell>
          <cell r="D44">
            <v>30</v>
          </cell>
          <cell r="E44" t="e">
            <v>#REF!</v>
          </cell>
          <cell r="G44" t="e">
            <v>#REF!</v>
          </cell>
          <cell r="H44" t="e">
            <v>#REF!</v>
          </cell>
          <cell r="K44" t="str">
            <v>Wfarm!L5</v>
          </cell>
        </row>
        <row r="45">
          <cell r="A45" t="str">
            <v xml:space="preserve"> General Variable Costs</v>
          </cell>
          <cell r="D45">
            <v>5</v>
          </cell>
          <cell r="E45" t="e">
            <v>#REF!</v>
          </cell>
          <cell r="G45" t="e">
            <v>#REF!</v>
          </cell>
          <cell r="H45" t="e">
            <v>#REF!</v>
          </cell>
          <cell r="K45" t="str">
            <v>Wfarm!L6</v>
          </cell>
        </row>
        <row r="46">
          <cell r="A46" t="str">
            <v>Interest on</v>
          </cell>
          <cell r="C46" t="str">
            <v>%int</v>
          </cell>
          <cell r="D46" t="str">
            <v>%year</v>
          </cell>
          <cell r="K46" t="str">
            <v>Wfarm!L7</v>
          </cell>
        </row>
        <row r="47">
          <cell r="A47" t="str">
            <v>Operating Capital</v>
          </cell>
          <cell r="C47">
            <v>7.75</v>
          </cell>
          <cell r="D47">
            <v>50</v>
          </cell>
          <cell r="E47" t="e">
            <v>#REF!</v>
          </cell>
          <cell r="G47" t="e">
            <v>#REF!</v>
          </cell>
          <cell r="H47" t="e">
            <v>#REF!</v>
          </cell>
          <cell r="K47" t="str">
            <v>Wfarm!L8</v>
          </cell>
        </row>
        <row r="48">
          <cell r="G48" t="str">
            <v xml:space="preserve">  ------</v>
          </cell>
          <cell r="H48" t="str">
            <v xml:space="preserve">  -------</v>
          </cell>
        </row>
        <row r="49">
          <cell r="A49" t="str">
            <v>Total Variable Costs</v>
          </cell>
          <cell r="G49" t="e">
            <v>#REF!</v>
          </cell>
          <cell r="H49" t="e">
            <v>#REF!</v>
          </cell>
        </row>
        <row r="50">
          <cell r="J50" t="e">
            <v>#REF!</v>
          </cell>
          <cell r="K50" t="str">
            <v>Wfarm!L9</v>
          </cell>
        </row>
        <row r="51">
          <cell r="D51" t="str">
            <v>Typical</v>
          </cell>
          <cell r="E51" t="str">
            <v xml:space="preserve"> Enterprise</v>
          </cell>
        </row>
        <row r="52">
          <cell r="A52" t="str">
            <v>Fixed Costs:</v>
          </cell>
          <cell r="D52" t="str">
            <v xml:space="preserve"> $/Acre</v>
          </cell>
          <cell r="E52" t="str">
            <v xml:space="preserve"> $ Allocated</v>
          </cell>
          <cell r="G52" t="str">
            <v>$/Acre</v>
          </cell>
          <cell r="H52" t="str">
            <v>$/Year</v>
          </cell>
        </row>
        <row r="53">
          <cell r="A53" t="str">
            <v xml:space="preserve"> Depreciation</v>
          </cell>
          <cell r="D53">
            <v>10</v>
          </cell>
          <cell r="E53" t="e">
            <v>#REF!</v>
          </cell>
          <cell r="G53" t="e">
            <v>#REF!</v>
          </cell>
          <cell r="H53" t="e">
            <v>#REF!</v>
          </cell>
        </row>
        <row r="54">
          <cell r="A54" t="str">
            <v xml:space="preserve"> Interest on Term Loans</v>
          </cell>
          <cell r="D54">
            <v>0</v>
          </cell>
          <cell r="E54" t="e">
            <v>#REF!</v>
          </cell>
          <cell r="G54" t="e">
            <v>#REF!</v>
          </cell>
          <cell r="H54" t="e">
            <v>#REF!</v>
          </cell>
        </row>
        <row r="55">
          <cell r="A55" t="str">
            <v xml:space="preserve"> Long-term Leases</v>
          </cell>
          <cell r="D55">
            <v>0</v>
          </cell>
          <cell r="E55" t="e">
            <v>#REF!</v>
          </cell>
          <cell r="G55" t="e">
            <v>#REF!</v>
          </cell>
          <cell r="H55" t="e">
            <v>#REF!</v>
          </cell>
        </row>
        <row r="56">
          <cell r="A56" t="str">
            <v xml:space="preserve"> General Fixed Costs</v>
          </cell>
          <cell r="D56">
            <v>10</v>
          </cell>
          <cell r="E56" t="e">
            <v>#REF!</v>
          </cell>
          <cell r="G56" t="e">
            <v>#REF!</v>
          </cell>
          <cell r="H56" t="e">
            <v>#REF!</v>
          </cell>
        </row>
        <row r="57">
          <cell r="G57" t="str">
            <v xml:space="preserve">  ------</v>
          </cell>
          <cell r="H57" t="str">
            <v xml:space="preserve">  -------</v>
          </cell>
        </row>
        <row r="58">
          <cell r="A58" t="str">
            <v>Total Fixed Costs</v>
          </cell>
          <cell r="G58" t="e">
            <v>#REF!</v>
          </cell>
          <cell r="H58" t="e">
            <v>#REF!</v>
          </cell>
        </row>
        <row r="59">
          <cell r="A59" t="str">
            <v>=</v>
          </cell>
          <cell r="B59" t="str">
            <v>=</v>
          </cell>
          <cell r="C59" t="str">
            <v>=</v>
          </cell>
          <cell r="D59" t="str">
            <v>=</v>
          </cell>
          <cell r="E59" t="str">
            <v>=</v>
          </cell>
          <cell r="F59" t="str">
            <v>=</v>
          </cell>
          <cell r="G59" t="str">
            <v>=</v>
          </cell>
          <cell r="H59" t="str">
            <v>=</v>
          </cell>
          <cell r="K59" t="str">
            <v>Wfarm!K4</v>
          </cell>
        </row>
        <row r="60">
          <cell r="A60" t="str">
            <v>Revenues:</v>
          </cell>
          <cell r="E60" t="str">
            <v>$/Acre</v>
          </cell>
          <cell r="F60" t="str">
            <v>$/Year</v>
          </cell>
          <cell r="K60" t="str">
            <v>Wfarm!K5</v>
          </cell>
        </row>
        <row r="61">
          <cell r="A61" t="str">
            <v>Total Expected Revenues</v>
          </cell>
          <cell r="E61">
            <v>180</v>
          </cell>
          <cell r="F61">
            <v>180</v>
          </cell>
          <cell r="K61" t="str">
            <v>Wfarm!K6</v>
          </cell>
        </row>
        <row r="62">
          <cell r="A62" t="str">
            <v xml:space="preserve">    add: Expected Insurance Revenues</v>
          </cell>
          <cell r="E62">
            <v>22.660510663048971</v>
          </cell>
          <cell r="F62">
            <v>22.660510663048971</v>
          </cell>
          <cell r="K62" t="str">
            <v>Wfarm!K7</v>
          </cell>
        </row>
        <row r="63">
          <cell r="A63" t="str">
            <v xml:space="preserve">    less: Variable Costs</v>
          </cell>
          <cell r="E63" t="e">
            <v>#REF!</v>
          </cell>
          <cell r="F63" t="e">
            <v>#REF!</v>
          </cell>
        </row>
        <row r="64">
          <cell r="E64" t="str">
            <v xml:space="preserve">  -------</v>
          </cell>
          <cell r="F64" t="str">
            <v xml:space="preserve">  -------</v>
          </cell>
        </row>
        <row r="65">
          <cell r="A65" t="str">
            <v>Expected Operating Margin</v>
          </cell>
          <cell r="E65" t="e">
            <v>#REF!</v>
          </cell>
          <cell r="F65" t="e">
            <v>#REF!</v>
          </cell>
        </row>
        <row r="66">
          <cell r="A66" t="str">
            <v xml:space="preserve">    less: Fixed Costs</v>
          </cell>
          <cell r="E66" t="e">
            <v>#REF!</v>
          </cell>
          <cell r="F66" t="e">
            <v>#REF!</v>
          </cell>
        </row>
        <row r="67">
          <cell r="E67" t="str">
            <v xml:space="preserve">  -------</v>
          </cell>
          <cell r="F67" t="str">
            <v xml:space="preserve">  -------</v>
          </cell>
        </row>
        <row r="68">
          <cell r="A68" t="str">
            <v>Expected Net Revenue</v>
          </cell>
          <cell r="E68" t="e">
            <v>#REF!</v>
          </cell>
          <cell r="F68" t="e">
            <v>#REF!</v>
          </cell>
        </row>
        <row r="70">
          <cell r="A70" t="str">
            <v xml:space="preserve">      Break-even $/tonne to cover:</v>
          </cell>
          <cell r="E70" t="str">
            <v>Variable Costs</v>
          </cell>
          <cell r="G70" t="e">
            <v>#REF!</v>
          </cell>
        </row>
        <row r="71">
          <cell r="E71" t="str">
            <v>Fixed Costs</v>
          </cell>
          <cell r="G71" t="e">
            <v>#REF!</v>
          </cell>
        </row>
        <row r="72">
          <cell r="G72" t="str">
            <v xml:space="preserve">  -------</v>
          </cell>
        </row>
        <row r="73">
          <cell r="E73" t="str">
            <v>Total Costs</v>
          </cell>
          <cell r="G73" t="e">
            <v>#REF!</v>
          </cell>
        </row>
        <row r="75">
          <cell r="A75" t="str">
            <v>=</v>
          </cell>
          <cell r="B75" t="str">
            <v>=</v>
          </cell>
          <cell r="C75" t="str">
            <v>=</v>
          </cell>
          <cell r="D75" t="str">
            <v>=</v>
          </cell>
          <cell r="E75" t="str">
            <v>=</v>
          </cell>
          <cell r="F75" t="str">
            <v>=</v>
          </cell>
          <cell r="G75" t="str">
            <v>=</v>
          </cell>
          <cell r="H75" t="str">
            <v>=</v>
          </cell>
        </row>
        <row r="76">
          <cell r="B76" t="str">
            <v>Chance of at least breaking even          ==&gt;</v>
          </cell>
          <cell r="G76" t="e">
            <v>#REF!</v>
          </cell>
        </row>
        <row r="77">
          <cell r="B77" t="str">
            <v>Chance of at least</v>
          </cell>
          <cell r="D77">
            <v>0</v>
          </cell>
          <cell r="E77" t="str">
            <v>$/acre return  ==&gt;</v>
          </cell>
          <cell r="G77" t="e">
            <v>#REF!</v>
          </cell>
        </row>
        <row r="78">
          <cell r="B78" t="str">
            <v>Coefficient of variation                  ==&gt;</v>
          </cell>
          <cell r="G78">
            <v>0.52559100932713565</v>
          </cell>
        </row>
        <row r="79">
          <cell r="H79" t="str">
            <v>mn</v>
          </cell>
        </row>
        <row r="80">
          <cell r="C80" t="str">
            <v>Returns $/acre</v>
          </cell>
          <cell r="E80" t="str">
            <v>Chances of at least</v>
          </cell>
          <cell r="H80" t="str">
            <v>ystd</v>
          </cell>
        </row>
        <row r="81">
          <cell r="E81" t="str">
            <v>this return per acre</v>
          </cell>
          <cell r="H81" t="str">
            <v>pstd</v>
          </cell>
        </row>
        <row r="82">
          <cell r="H82" t="str">
            <v>nrstd</v>
          </cell>
        </row>
        <row r="83">
          <cell r="C83" t="e">
            <v>#REF!</v>
          </cell>
          <cell r="E83" t="str">
            <v xml:space="preserve">       17 %</v>
          </cell>
        </row>
        <row r="84">
          <cell r="C84" t="e">
            <v>#REF!</v>
          </cell>
          <cell r="E84" t="str">
            <v xml:space="preserve">       33 %</v>
          </cell>
          <cell r="H84" t="str">
            <v>z</v>
          </cell>
        </row>
        <row r="85">
          <cell r="C85" t="e">
            <v>#REF!</v>
          </cell>
          <cell r="E85" t="str">
            <v xml:space="preserve">       50 %</v>
          </cell>
          <cell r="H85" t="str">
            <v>v1</v>
          </cell>
        </row>
        <row r="86">
          <cell r="C86" t="e">
            <v>#REF!</v>
          </cell>
          <cell r="E86" t="str">
            <v xml:space="preserve">       67 %</v>
          </cell>
          <cell r="H86" t="str">
            <v>v2</v>
          </cell>
          <cell r="I86" t="e">
            <v>#REF!</v>
          </cell>
        </row>
        <row r="87">
          <cell r="C87" t="e">
            <v>#REF!</v>
          </cell>
          <cell r="E87" t="str">
            <v xml:space="preserve">       83 %</v>
          </cell>
          <cell r="H87" t="str">
            <v>p(vx)</v>
          </cell>
          <cell r="I87">
            <v>1.4171864000000001</v>
          </cell>
        </row>
        <row r="88">
          <cell r="H88" t="str">
            <v/>
          </cell>
          <cell r="I88">
            <v>12.5</v>
          </cell>
        </row>
        <row r="89">
          <cell r="E89" t="str">
            <v>- End of Budget -</v>
          </cell>
          <cell r="I89">
            <v>94.606381678884418</v>
          </cell>
        </row>
        <row r="90">
          <cell r="A90" t="str">
            <v>=</v>
          </cell>
          <cell r="B90" t="str">
            <v>=</v>
          </cell>
          <cell r="C90" t="str">
            <v>=</v>
          </cell>
          <cell r="D90" t="str">
            <v>=</v>
          </cell>
          <cell r="E90" t="str">
            <v>=</v>
          </cell>
          <cell r="F90" t="str">
            <v>=</v>
          </cell>
          <cell r="G90" t="str">
            <v>=</v>
          </cell>
          <cell r="H90" t="str">
            <v>=</v>
          </cell>
        </row>
        <row r="91">
          <cell r="I91" t="e">
            <v>#REF!</v>
          </cell>
          <cell r="J91" t="e">
            <v>#REF!</v>
          </cell>
        </row>
        <row r="92">
          <cell r="I92" t="e">
            <v>#REF!</v>
          </cell>
          <cell r="J92" t="e">
            <v>#REF!</v>
          </cell>
        </row>
        <row r="93">
          <cell r="I93" t="e">
            <v>#REF!</v>
          </cell>
          <cell r="J93" t="e">
            <v>#REF!</v>
          </cell>
        </row>
        <row r="94">
          <cell r="I94" t="e">
            <v>#REF!</v>
          </cell>
          <cell r="J94" t="e">
            <v>#REF!</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ULLET"/>
      <sheetName val="TOBACCO"/>
    </sheetNames>
    <sheetDataSet>
      <sheetData sheetId="0" refreshError="1">
        <row r="1">
          <cell r="A1" t="str">
            <v>Pullet 1</v>
          </cell>
          <cell r="C1" t="str">
            <v>PULLET ENTERPRISE BUDGET</v>
          </cell>
          <cell r="G1" t="str">
            <v>Revised: May '98</v>
          </cell>
        </row>
        <row r="2">
          <cell r="A2">
            <v>353</v>
          </cell>
          <cell r="F2" t="str">
            <v>Profit / Pullet:</v>
          </cell>
          <cell r="H2" t="e">
            <v>#REF!</v>
          </cell>
        </row>
        <row r="4">
          <cell r="A4" t="str">
            <v>=</v>
          </cell>
          <cell r="B4" t="str">
            <v>=</v>
          </cell>
          <cell r="C4" t="str">
            <v>=</v>
          </cell>
          <cell r="D4" t="str">
            <v>=</v>
          </cell>
          <cell r="E4" t="str">
            <v>=</v>
          </cell>
          <cell r="F4" t="str">
            <v>=</v>
          </cell>
          <cell r="G4" t="str">
            <v>=</v>
          </cell>
          <cell r="H4" t="str">
            <v>=</v>
          </cell>
        </row>
        <row r="5">
          <cell r="A5" t="str">
            <v>Basic quota units per cycle</v>
          </cell>
          <cell r="E5">
            <v>15000</v>
          </cell>
          <cell r="F5" t="str">
            <v>Units</v>
          </cell>
        </row>
        <row r="6">
          <cell r="A6" t="str">
            <v>Additional quota units per cycle</v>
          </cell>
          <cell r="E6">
            <v>0</v>
          </cell>
          <cell r="F6" t="str">
            <v>Units</v>
          </cell>
        </row>
        <row r="7">
          <cell r="A7" t="str">
            <v>Number of quota cycles per year</v>
          </cell>
          <cell r="E7">
            <v>2</v>
          </cell>
          <cell r="F7" t="str">
            <v>cycles</v>
          </cell>
        </row>
        <row r="8">
          <cell r="A8" t="str">
            <v>Calculated total annual production:</v>
          </cell>
          <cell r="E8">
            <v>30000</v>
          </cell>
          <cell r="F8" t="str">
            <v>pul.(Allowed by Allocation)</v>
          </cell>
        </row>
        <row r="9">
          <cell r="A9" t="str">
            <v>Weeks per cycle (growing period)</v>
          </cell>
          <cell r="E9">
            <v>19</v>
          </cell>
          <cell r="F9" t="str">
            <v>weeks/cycle</v>
          </cell>
        </row>
        <row r="11">
          <cell r="E11" t="str">
            <v>Optimistic</v>
          </cell>
          <cell r="F11" t="str">
            <v xml:space="preserve"> Expected</v>
          </cell>
          <cell r="G11" t="str">
            <v xml:space="preserve">   Pessimistic</v>
          </cell>
        </row>
        <row r="12">
          <cell r="E12" t="str">
            <v>-</v>
          </cell>
          <cell r="F12" t="str">
            <v>-</v>
          </cell>
          <cell r="G12" t="str">
            <v>-</v>
          </cell>
          <cell r="H12" t="str">
            <v>-----</v>
          </cell>
        </row>
        <row r="13">
          <cell r="A13" t="str">
            <v>Placement chicks cost ($'s/chick)</v>
          </cell>
          <cell r="E13">
            <v>1.28</v>
          </cell>
          <cell r="F13">
            <v>1.3</v>
          </cell>
          <cell r="G13">
            <v>1.34</v>
          </cell>
        </row>
        <row r="14">
          <cell r="A14" t="str">
            <v>Pullet Price ($'s/Pullet)</v>
          </cell>
          <cell r="E14">
            <v>4.55</v>
          </cell>
          <cell r="F14">
            <v>4.5</v>
          </cell>
          <cell r="G14">
            <v>4.4000000000000004</v>
          </cell>
          <cell r="K14">
            <v>0</v>
          </cell>
        </row>
        <row r="15">
          <cell r="A15" t="str">
            <v>Death loss (%)</v>
          </cell>
          <cell r="E15">
            <v>1.8</v>
          </cell>
          <cell r="F15">
            <v>2</v>
          </cell>
          <cell r="G15">
            <v>2.5</v>
          </cell>
          <cell r="K15" t="e">
            <v>#REF!</v>
          </cell>
        </row>
        <row r="16">
          <cell r="A16" t="str">
            <v>Feed Consumption (total kg's consumed/feed stage/pullet)</v>
          </cell>
          <cell r="K16" t="e">
            <v>#REF!</v>
          </cell>
        </row>
        <row r="17">
          <cell r="B17" t="str">
            <v>Stage 1 (0-6wks)</v>
          </cell>
          <cell r="E17">
            <v>1</v>
          </cell>
          <cell r="F17">
            <v>1.05</v>
          </cell>
          <cell r="G17">
            <v>1.1200000000000001</v>
          </cell>
          <cell r="K17">
            <v>135000</v>
          </cell>
        </row>
        <row r="18">
          <cell r="B18" t="str">
            <v>Stage 2 (6-12wks)</v>
          </cell>
          <cell r="E18">
            <v>2.2799999999999998</v>
          </cell>
          <cell r="F18">
            <v>2.3199999999999998</v>
          </cell>
          <cell r="G18">
            <v>2.5</v>
          </cell>
          <cell r="K18">
            <v>0</v>
          </cell>
        </row>
        <row r="19">
          <cell r="B19" t="str">
            <v>Stage 3 (12-17wks)</v>
          </cell>
          <cell r="E19">
            <v>2</v>
          </cell>
          <cell r="F19">
            <v>2.1</v>
          </cell>
          <cell r="G19">
            <v>2.21</v>
          </cell>
        </row>
        <row r="20">
          <cell r="B20" t="str">
            <v>Stage 4 (17-19wks)</v>
          </cell>
          <cell r="E20">
            <v>0.98</v>
          </cell>
          <cell r="F20">
            <v>1</v>
          </cell>
          <cell r="G20">
            <v>1.1000000000000001</v>
          </cell>
          <cell r="K20" t="str">
            <v>Tran!D3..G14</v>
          </cell>
        </row>
        <row r="21">
          <cell r="A21" t="str">
            <v>Purchased feed price ($'s per tonne)</v>
          </cell>
          <cell r="K21" t="str">
            <v>Allo!C3..J14</v>
          </cell>
        </row>
        <row r="22">
          <cell r="B22" t="str">
            <v>Starter</v>
          </cell>
          <cell r="E22">
            <v>226</v>
          </cell>
          <cell r="F22">
            <v>236</v>
          </cell>
          <cell r="G22">
            <v>246</v>
          </cell>
          <cell r="K22">
            <v>30000</v>
          </cell>
        </row>
        <row r="23">
          <cell r="B23" t="str">
            <v>Grower 1</v>
          </cell>
          <cell r="E23">
            <v>213</v>
          </cell>
          <cell r="F23">
            <v>223</v>
          </cell>
          <cell r="G23">
            <v>233</v>
          </cell>
          <cell r="K23">
            <v>39795.918367346938</v>
          </cell>
        </row>
        <row r="24">
          <cell r="B24" t="str">
            <v>Grower 2</v>
          </cell>
          <cell r="E24">
            <v>197</v>
          </cell>
          <cell r="F24">
            <v>207</v>
          </cell>
          <cell r="G24">
            <v>217</v>
          </cell>
          <cell r="K24">
            <v>43648.775510204083</v>
          </cell>
        </row>
        <row r="25">
          <cell r="B25" t="str">
            <v>Pre-Layer</v>
          </cell>
          <cell r="E25">
            <v>216</v>
          </cell>
          <cell r="F25">
            <v>226</v>
          </cell>
          <cell r="G25">
            <v>236</v>
          </cell>
          <cell r="K25">
            <v>153.0612244897959</v>
          </cell>
        </row>
        <row r="26">
          <cell r="K26">
            <v>356.12244897959181</v>
          </cell>
        </row>
        <row r="27">
          <cell r="A27" t="str">
            <v>Expected yearly chick purchases</v>
          </cell>
          <cell r="F27">
            <v>30612.244897959183</v>
          </cell>
          <cell r="G27" t="str">
            <v>chicks</v>
          </cell>
          <cell r="K27">
            <v>1071.4285714285713</v>
          </cell>
        </row>
        <row r="28">
          <cell r="K28">
            <v>0</v>
          </cell>
        </row>
        <row r="29">
          <cell r="A29" t="str">
            <v>EXPENSES</v>
          </cell>
        </row>
        <row r="30">
          <cell r="A30" t="str">
            <v>-</v>
          </cell>
        </row>
        <row r="31">
          <cell r="A31" t="str">
            <v>Variable Costs:</v>
          </cell>
          <cell r="G31" t="str">
            <v xml:space="preserve"> $/Cycle:</v>
          </cell>
          <cell r="H31" t="str">
            <v xml:space="preserve"> $/Year:</v>
          </cell>
        </row>
        <row r="32">
          <cell r="A32" t="str">
            <v xml:space="preserve"> Feed costs:</v>
          </cell>
          <cell r="G32" t="str">
            <v>-</v>
          </cell>
          <cell r="H32" t="str">
            <v>-</v>
          </cell>
        </row>
        <row r="33">
          <cell r="A33" t="str">
            <v xml:space="preserve">  Purchased feed</v>
          </cell>
          <cell r="G33">
            <v>21824.387755102041</v>
          </cell>
          <cell r="H33">
            <v>43648.775510204083</v>
          </cell>
        </row>
        <row r="34">
          <cell r="A34" t="str">
            <v xml:space="preserve">   kilograms/bird</v>
          </cell>
          <cell r="C34">
            <v>6.4700000000000006</v>
          </cell>
          <cell r="D34" t="str">
            <v>(computed requirement)</v>
          </cell>
        </row>
        <row r="35">
          <cell r="A35" t="str">
            <v xml:space="preserve">   tonnes/cycle</v>
          </cell>
          <cell r="C35">
            <v>99.030612244897966</v>
          </cell>
          <cell r="D35" t="str">
            <v>(computed requirement)</v>
          </cell>
        </row>
        <row r="36">
          <cell r="A36" t="str">
            <v xml:space="preserve">   tonnes/year</v>
          </cell>
          <cell r="C36">
            <v>198.06122448979593</v>
          </cell>
          <cell r="D36" t="str">
            <v>(computed requirement)</v>
          </cell>
        </row>
        <row r="37">
          <cell r="A37" t="str">
            <v xml:space="preserve">   dollars/bird</v>
          </cell>
          <cell r="C37">
            <v>1.4258600000000001</v>
          </cell>
          <cell r="D37" t="str">
            <v>(calculated)</v>
          </cell>
        </row>
        <row r="38">
          <cell r="A38" t="str">
            <v xml:space="preserve">  Other#1</v>
          </cell>
          <cell r="C38">
            <v>0</v>
          </cell>
          <cell r="D38" t="str">
            <v>(cost per cycle)</v>
          </cell>
          <cell r="G38">
            <v>0</v>
          </cell>
          <cell r="H38">
            <v>0</v>
          </cell>
        </row>
        <row r="39">
          <cell r="A39" t="str">
            <v xml:space="preserve">  Other#2</v>
          </cell>
          <cell r="C39">
            <v>0</v>
          </cell>
          <cell r="D39" t="str">
            <v>(cost per cycle)</v>
          </cell>
          <cell r="G39">
            <v>0</v>
          </cell>
          <cell r="H39">
            <v>0</v>
          </cell>
        </row>
        <row r="41">
          <cell r="A41" t="str">
            <v xml:space="preserve">  Homegrown Feed *</v>
          </cell>
        </row>
        <row r="42">
          <cell r="A42" t="str">
            <v xml:space="preserve">    Crop Transfers    (from Transfer Table)</v>
          </cell>
          <cell r="G42" t="e">
            <v>#REF!</v>
          </cell>
          <cell r="H42" t="e">
            <v>#REF!</v>
          </cell>
        </row>
        <row r="43">
          <cell r="A43" t="str">
            <v xml:space="preserve"> Total Feed Costs</v>
          </cell>
          <cell r="G43" t="e">
            <v>#REF!</v>
          </cell>
          <cell r="H43" t="e">
            <v>#REF!</v>
          </cell>
        </row>
        <row r="45">
          <cell r="B45" t="str">
            <v xml:space="preserve">  * (be careful not to include crop costs which</v>
          </cell>
        </row>
        <row r="46">
          <cell r="B46" t="str">
            <v xml:space="preserve">     have already been entered in the transfer table.)</v>
          </cell>
        </row>
        <row r="48">
          <cell r="A48" t="str">
            <v xml:space="preserve"> Expected Yearly Chick Purchases (in dollars)</v>
          </cell>
          <cell r="G48">
            <v>19897.959183673469</v>
          </cell>
          <cell r="H48">
            <v>39795.918367346938</v>
          </cell>
        </row>
        <row r="49">
          <cell r="A49" t="str">
            <v>=</v>
          </cell>
          <cell r="B49" t="str">
            <v>=</v>
          </cell>
          <cell r="C49" t="str">
            <v>=</v>
          </cell>
          <cell r="D49" t="str">
            <v>=</v>
          </cell>
          <cell r="E49" t="str">
            <v>=</v>
          </cell>
          <cell r="F49" t="str">
            <v>=</v>
          </cell>
          <cell r="G49" t="str">
            <v>=</v>
          </cell>
          <cell r="H49" t="str">
            <v>=</v>
          </cell>
        </row>
        <row r="51">
          <cell r="D51" t="str">
            <v xml:space="preserve"> Unit</v>
          </cell>
          <cell r="E51" t="str">
            <v>Number</v>
          </cell>
          <cell r="F51" t="str">
            <v>$/Unit</v>
          </cell>
          <cell r="G51" t="str">
            <v xml:space="preserve">  $/Cycle:</v>
          </cell>
          <cell r="H51" t="str">
            <v xml:space="preserve">   $/Year</v>
          </cell>
        </row>
        <row r="52">
          <cell r="D52" t="str">
            <v>-</v>
          </cell>
          <cell r="E52" t="str">
            <v>-</v>
          </cell>
          <cell r="F52" t="str">
            <v>-</v>
          </cell>
          <cell r="G52" t="str">
            <v>-</v>
          </cell>
          <cell r="H52" t="str">
            <v>-</v>
          </cell>
        </row>
        <row r="53">
          <cell r="A53" t="str">
            <v xml:space="preserve"> Hired Labour</v>
          </cell>
          <cell r="D53" t="str">
            <v>hrs</v>
          </cell>
          <cell r="E53">
            <v>0</v>
          </cell>
          <cell r="F53">
            <v>7.75</v>
          </cell>
          <cell r="G53">
            <v>0</v>
          </cell>
          <cell r="H53">
            <v>0</v>
          </cell>
        </row>
        <row r="54">
          <cell r="A54" t="str">
            <v xml:space="preserve"> Veterinary &amp; Medicine</v>
          </cell>
          <cell r="D54" t="str">
            <v>1000 Chks</v>
          </cell>
          <cell r="E54">
            <v>30.612244897959183</v>
          </cell>
          <cell r="F54">
            <v>5</v>
          </cell>
          <cell r="G54">
            <v>76.530612244897952</v>
          </cell>
          <cell r="H54">
            <v>153.0612244897959</v>
          </cell>
        </row>
        <row r="55">
          <cell r="A55" t="str">
            <v xml:space="preserve"> Bedding</v>
          </cell>
          <cell r="D55" t="str">
            <v>1000 Chks</v>
          </cell>
          <cell r="E55">
            <v>30.612244897959183</v>
          </cell>
          <cell r="F55">
            <v>10</v>
          </cell>
          <cell r="G55">
            <v>153.0612244897959</v>
          </cell>
          <cell r="H55">
            <v>306.12244897959181</v>
          </cell>
        </row>
        <row r="56">
          <cell r="A56" t="str">
            <v xml:space="preserve"> Marketing Board Fees</v>
          </cell>
          <cell r="D56" t="str">
            <v>1000 Chks</v>
          </cell>
          <cell r="E56">
            <v>30.612244897959183</v>
          </cell>
          <cell r="F56">
            <v>20</v>
          </cell>
          <cell r="G56">
            <v>306.12244897959181</v>
          </cell>
          <cell r="H56">
            <v>612.24489795918362</v>
          </cell>
        </row>
        <row r="57">
          <cell r="A57" t="str">
            <v xml:space="preserve"> Transportation</v>
          </cell>
          <cell r="D57" t="str">
            <v>1000 Chks</v>
          </cell>
          <cell r="E57">
            <v>30.612244897959183</v>
          </cell>
          <cell r="F57">
            <v>15</v>
          </cell>
          <cell r="G57">
            <v>229.59183673469389</v>
          </cell>
          <cell r="H57">
            <v>459.18367346938777</v>
          </cell>
        </row>
        <row r="58">
          <cell r="A58" t="str">
            <v xml:space="preserve"> Heat</v>
          </cell>
          <cell r="D58" t="str">
            <v>1000 Chks</v>
          </cell>
          <cell r="E58">
            <v>30.612244897959183</v>
          </cell>
          <cell r="F58">
            <v>0</v>
          </cell>
          <cell r="G58">
            <v>0</v>
          </cell>
          <cell r="H58">
            <v>0</v>
          </cell>
        </row>
        <row r="59">
          <cell r="A59" t="str">
            <v xml:space="preserve"> Custom Work</v>
          </cell>
          <cell r="D59" t="str">
            <v>$</v>
          </cell>
          <cell r="E59">
            <v>0</v>
          </cell>
          <cell r="F59">
            <v>0</v>
          </cell>
          <cell r="G59">
            <v>0</v>
          </cell>
          <cell r="H59">
            <v>0</v>
          </cell>
        </row>
        <row r="60">
          <cell r="A60" t="str">
            <v xml:space="preserve"> Equipment Rental</v>
          </cell>
          <cell r="D60" t="str">
            <v>$</v>
          </cell>
          <cell r="E60">
            <v>0</v>
          </cell>
          <cell r="F60">
            <v>0</v>
          </cell>
          <cell r="G60">
            <v>0</v>
          </cell>
          <cell r="H60">
            <v>0</v>
          </cell>
        </row>
        <row r="61">
          <cell r="A61" t="str">
            <v xml:space="preserve"> Miscellaneous </v>
          </cell>
          <cell r="D61" t="str">
            <v>$</v>
          </cell>
          <cell r="E61">
            <v>1</v>
          </cell>
          <cell r="F61">
            <v>50</v>
          </cell>
          <cell r="G61">
            <v>25</v>
          </cell>
          <cell r="H61">
            <v>50</v>
          </cell>
        </row>
        <row r="63">
          <cell r="D63" t="str">
            <v>Typical</v>
          </cell>
          <cell r="E63" t="str">
            <v xml:space="preserve"> Enterprise</v>
          </cell>
          <cell r="K63" t="str">
            <v>Wfarm!L4</v>
          </cell>
        </row>
        <row r="64">
          <cell r="C64" t="str">
            <v xml:space="preserve">         $/Chick: $ Allocated: $/Chick: $/Cycle: $/Year:</v>
          </cell>
          <cell r="D64" t="str">
            <v>$/1000 Chks</v>
          </cell>
          <cell r="E64" t="str">
            <v xml:space="preserve"> $ Allocated:</v>
          </cell>
          <cell r="G64" t="str">
            <v xml:space="preserve">  $/Cycle:</v>
          </cell>
          <cell r="H64" t="str">
            <v xml:space="preserve">   $/Year</v>
          </cell>
          <cell r="K64" t="str">
            <v>Wfarm!L5</v>
          </cell>
        </row>
        <row r="65">
          <cell r="D65" t="str">
            <v>-</v>
          </cell>
          <cell r="E65" t="str">
            <v>-</v>
          </cell>
          <cell r="F65" t="str">
            <v>---</v>
          </cell>
          <cell r="G65" t="str">
            <v>-</v>
          </cell>
          <cell r="H65" t="str">
            <v>-</v>
          </cell>
          <cell r="K65" t="str">
            <v>Wfarm!L6</v>
          </cell>
        </row>
        <row r="66">
          <cell r="A66" t="str">
            <v xml:space="preserve"> Fuel</v>
          </cell>
          <cell r="D66">
            <v>10</v>
          </cell>
          <cell r="E66" t="e">
            <v>#REF!</v>
          </cell>
          <cell r="G66" t="e">
            <v>#REF!</v>
          </cell>
          <cell r="H66" t="e">
            <v>#REF!</v>
          </cell>
          <cell r="K66" t="str">
            <v>Wfarm!L7</v>
          </cell>
        </row>
        <row r="67">
          <cell r="A67" t="str">
            <v xml:space="preserve"> Mach. Repair &amp; Maint.</v>
          </cell>
          <cell r="D67">
            <v>10</v>
          </cell>
          <cell r="E67" t="e">
            <v>#REF!</v>
          </cell>
          <cell r="G67" t="e">
            <v>#REF!</v>
          </cell>
          <cell r="H67" t="e">
            <v>#REF!</v>
          </cell>
          <cell r="K67" t="str">
            <v>Wfarm!L8</v>
          </cell>
        </row>
        <row r="68">
          <cell r="A68" t="str">
            <v xml:space="preserve"> Bldg. Repair &amp; Maint.</v>
          </cell>
          <cell r="D68">
            <v>10</v>
          </cell>
          <cell r="E68" t="e">
            <v>#REF!</v>
          </cell>
          <cell r="G68" t="e">
            <v>#REF!</v>
          </cell>
          <cell r="H68" t="e">
            <v>#REF!</v>
          </cell>
        </row>
        <row r="69">
          <cell r="A69" t="str">
            <v xml:space="preserve"> Rent and Labour</v>
          </cell>
          <cell r="D69">
            <v>10</v>
          </cell>
          <cell r="E69" t="e">
            <v>#REF!</v>
          </cell>
          <cell r="G69" t="e">
            <v>#REF!</v>
          </cell>
          <cell r="H69" t="e">
            <v>#REF!</v>
          </cell>
        </row>
        <row r="70">
          <cell r="A70" t="str">
            <v xml:space="preserve"> General Variable Costs</v>
          </cell>
          <cell r="D70">
            <v>10</v>
          </cell>
          <cell r="E70" t="e">
            <v>#REF!</v>
          </cell>
          <cell r="G70" t="e">
            <v>#REF!</v>
          </cell>
          <cell r="H70" t="e">
            <v>#REF!</v>
          </cell>
          <cell r="J70" t="e">
            <v>#REF!</v>
          </cell>
          <cell r="K70" t="str">
            <v>Wfarm!L9</v>
          </cell>
        </row>
        <row r="72">
          <cell r="A72" t="str">
            <v>Interest on</v>
          </cell>
          <cell r="C72" t="str">
            <v>% Int.</v>
          </cell>
          <cell r="D72" t="str">
            <v>% Year</v>
          </cell>
        </row>
        <row r="73">
          <cell r="A73" t="str">
            <v>Operating Capital</v>
          </cell>
          <cell r="C73">
            <v>6</v>
          </cell>
          <cell r="D73">
            <v>50</v>
          </cell>
          <cell r="E73" t="e">
            <v>#REF!</v>
          </cell>
          <cell r="G73" t="e">
            <v>#REF!</v>
          </cell>
          <cell r="H73" t="e">
            <v>#REF!</v>
          </cell>
        </row>
        <row r="74">
          <cell r="A74" t="str">
            <v>Total Variable Costs</v>
          </cell>
          <cell r="G74" t="e">
            <v>#REF!</v>
          </cell>
          <cell r="H74" t="e">
            <v>#REF!</v>
          </cell>
        </row>
        <row r="76">
          <cell r="K76" t="str">
            <v>Wfarm!K4</v>
          </cell>
        </row>
        <row r="77">
          <cell r="D77" t="str">
            <v>Typical</v>
          </cell>
          <cell r="E77" t="str">
            <v xml:space="preserve"> Enterprise</v>
          </cell>
          <cell r="K77" t="str">
            <v>Wfarm!K5</v>
          </cell>
        </row>
        <row r="78">
          <cell r="A78" t="str">
            <v>Fixed Costs:</v>
          </cell>
          <cell r="C78" t="str">
            <v xml:space="preserve">         $/Chick: $ Allocated: $/Chick: $/Cycle: $/Year:</v>
          </cell>
          <cell r="D78" t="str">
            <v>$/1000 Chks</v>
          </cell>
          <cell r="E78" t="str">
            <v xml:space="preserve"> $ Allocated:</v>
          </cell>
          <cell r="G78" t="str">
            <v xml:space="preserve">  $/Cycle:</v>
          </cell>
          <cell r="H78" t="str">
            <v xml:space="preserve">   $/Year</v>
          </cell>
          <cell r="K78" t="str">
            <v>Wfarm!K6</v>
          </cell>
        </row>
        <row r="79">
          <cell r="D79" t="str">
            <v>-</v>
          </cell>
          <cell r="E79" t="str">
            <v>-</v>
          </cell>
          <cell r="F79" t="str">
            <v>---</v>
          </cell>
          <cell r="G79" t="str">
            <v>-</v>
          </cell>
          <cell r="H79" t="str">
            <v>-</v>
          </cell>
          <cell r="K79" t="str">
            <v>Wfarm!K7</v>
          </cell>
        </row>
        <row r="80">
          <cell r="A80" t="str">
            <v xml:space="preserve"> Depreciation</v>
          </cell>
          <cell r="D80">
            <v>10</v>
          </cell>
          <cell r="E80" t="e">
            <v>#REF!</v>
          </cell>
          <cell r="G80" t="e">
            <v>#REF!</v>
          </cell>
          <cell r="H80" t="e">
            <v>#REF!</v>
          </cell>
        </row>
        <row r="81">
          <cell r="A81" t="str">
            <v xml:space="preserve"> Interest on Term Loans</v>
          </cell>
          <cell r="D81">
            <v>10</v>
          </cell>
          <cell r="E81" t="e">
            <v>#REF!</v>
          </cell>
          <cell r="G81" t="e">
            <v>#REF!</v>
          </cell>
          <cell r="H81" t="e">
            <v>#REF!</v>
          </cell>
        </row>
        <row r="82">
          <cell r="A82" t="str">
            <v xml:space="preserve"> Long-term Leases</v>
          </cell>
          <cell r="D82">
            <v>10</v>
          </cell>
          <cell r="E82" t="e">
            <v>#REF!</v>
          </cell>
          <cell r="G82" t="e">
            <v>#REF!</v>
          </cell>
          <cell r="H82" t="e">
            <v>#REF!</v>
          </cell>
        </row>
        <row r="83">
          <cell r="A83" t="str">
            <v xml:space="preserve"> General Fixed Costs</v>
          </cell>
          <cell r="D83">
            <v>10</v>
          </cell>
          <cell r="E83" t="e">
            <v>#REF!</v>
          </cell>
          <cell r="G83" t="e">
            <v>#REF!</v>
          </cell>
          <cell r="H83" t="e">
            <v>#REF!</v>
          </cell>
        </row>
        <row r="84">
          <cell r="A84" t="str">
            <v>Total Fixed Costs</v>
          </cell>
          <cell r="G84" t="e">
            <v>#REF!</v>
          </cell>
          <cell r="H84" t="e">
            <v>#REF!</v>
          </cell>
        </row>
        <row r="85">
          <cell r="A85" t="str">
            <v>=</v>
          </cell>
          <cell r="B85" t="str">
            <v>=</v>
          </cell>
          <cell r="C85" t="str">
            <v>=</v>
          </cell>
          <cell r="D85" t="str">
            <v>=</v>
          </cell>
          <cell r="E85" t="str">
            <v>=</v>
          </cell>
          <cell r="F85" t="str">
            <v>=</v>
          </cell>
          <cell r="G85" t="str">
            <v>=</v>
          </cell>
          <cell r="H85" t="str">
            <v>=</v>
          </cell>
        </row>
        <row r="87">
          <cell r="A87" t="str">
            <v>Revenues:</v>
          </cell>
          <cell r="E87" t="str">
            <v>$/bird</v>
          </cell>
          <cell r="F87" t="str">
            <v>$/Cycle</v>
          </cell>
          <cell r="G87" t="str">
            <v>$/Year</v>
          </cell>
        </row>
        <row r="88">
          <cell r="E88" t="str">
            <v>-</v>
          </cell>
          <cell r="F88" t="str">
            <v>-</v>
          </cell>
          <cell r="G88" t="str">
            <v>-</v>
          </cell>
        </row>
        <row r="89">
          <cell r="A89" t="str">
            <v>Total Expected Revenues</v>
          </cell>
          <cell r="E89">
            <v>4.5</v>
          </cell>
          <cell r="F89">
            <v>67500</v>
          </cell>
          <cell r="G89">
            <v>135000</v>
          </cell>
        </row>
        <row r="90">
          <cell r="A90" t="str">
            <v xml:space="preserve">    less: Variable Costs</v>
          </cell>
          <cell r="E90" t="e">
            <v>#REF!</v>
          </cell>
          <cell r="F90" t="e">
            <v>#REF!</v>
          </cell>
          <cell r="G90" t="e">
            <v>#REF!</v>
          </cell>
        </row>
        <row r="91">
          <cell r="A91" t="str">
            <v>Expected Operating Margin</v>
          </cell>
          <cell r="E91" t="e">
            <v>#REF!</v>
          </cell>
          <cell r="F91" t="e">
            <v>#REF!</v>
          </cell>
          <cell r="G91" t="e">
            <v>#REF!</v>
          </cell>
        </row>
        <row r="92">
          <cell r="A92" t="str">
            <v xml:space="preserve">    less: Fixed Costs</v>
          </cell>
          <cell r="E92" t="e">
            <v>#REF!</v>
          </cell>
          <cell r="F92" t="e">
            <v>#REF!</v>
          </cell>
          <cell r="G92" t="e">
            <v>#REF!</v>
          </cell>
        </row>
        <row r="93">
          <cell r="A93" t="str">
            <v>Expected Net Revenue</v>
          </cell>
          <cell r="E93" t="e">
            <v>#REF!</v>
          </cell>
          <cell r="F93" t="e">
            <v>#REF!</v>
          </cell>
          <cell r="G93" t="e">
            <v>#REF!</v>
          </cell>
        </row>
        <row r="95">
          <cell r="A95" t="str">
            <v>Expected break-even dollars per pullet</v>
          </cell>
        </row>
        <row r="96">
          <cell r="A96" t="str">
            <v>for birds sold; needed to cover:</v>
          </cell>
          <cell r="E96" t="str">
            <v>Variable Costs</v>
          </cell>
          <cell r="G96" t="e">
            <v>#REF!</v>
          </cell>
        </row>
        <row r="97">
          <cell r="E97" t="str">
            <v>Fixed Costs</v>
          </cell>
          <cell r="G97" t="e">
            <v>#REF!</v>
          </cell>
        </row>
        <row r="98">
          <cell r="E98" t="str">
            <v>Total Costs</v>
          </cell>
          <cell r="G98" t="e">
            <v>#REF!</v>
          </cell>
          <cell r="I98">
            <v>2.5031249999999998</v>
          </cell>
        </row>
        <row r="99">
          <cell r="A99" t="str">
            <v>=</v>
          </cell>
          <cell r="B99" t="str">
            <v>=</v>
          </cell>
          <cell r="C99" t="str">
            <v>=</v>
          </cell>
          <cell r="D99" t="str">
            <v>=</v>
          </cell>
          <cell r="E99" t="str">
            <v>=</v>
          </cell>
          <cell r="F99" t="str">
            <v>=</v>
          </cell>
          <cell r="G99" t="str">
            <v>=</v>
          </cell>
          <cell r="H99" t="str">
            <v>=</v>
          </cell>
          <cell r="I99">
            <v>9.000000000000016E-4</v>
          </cell>
        </row>
        <row r="100">
          <cell r="I100">
            <v>3.1075560000000038E-4</v>
          </cell>
        </row>
        <row r="101">
          <cell r="I101">
            <v>1.1399609000000011E-3</v>
          </cell>
        </row>
        <row r="102">
          <cell r="B102" t="str">
            <v>Chance of at least breaking even       ==&gt;</v>
          </cell>
          <cell r="G102" t="e">
            <v>#REF!</v>
          </cell>
          <cell r="I102">
            <v>9.1341022499999988E-4</v>
          </cell>
        </row>
        <row r="103">
          <cell r="B103" t="str">
            <v>Chance of at least</v>
          </cell>
          <cell r="D103">
            <v>0</v>
          </cell>
          <cell r="E103" t="str">
            <v>$/cycle retn==&gt;</v>
          </cell>
          <cell r="G103" t="e">
            <v>#REF!</v>
          </cell>
          <cell r="I103">
            <v>2.8387360000000034E-4</v>
          </cell>
        </row>
        <row r="104">
          <cell r="B104" t="str">
            <v>Coefficient of variation               ==&gt;</v>
          </cell>
          <cell r="G104">
            <v>0</v>
          </cell>
          <cell r="I104">
            <v>2349027176.4811535</v>
          </cell>
        </row>
        <row r="105">
          <cell r="I105">
            <v>48466.763627058426</v>
          </cell>
        </row>
        <row r="106">
          <cell r="C106" t="str">
            <v xml:space="preserve">      Returns</v>
          </cell>
          <cell r="F106" t="str">
            <v>Chances of at least</v>
          </cell>
          <cell r="I106">
            <v>1.6155587875686142</v>
          </cell>
        </row>
        <row r="107">
          <cell r="C107" t="str">
            <v>$/pullet</v>
          </cell>
          <cell r="D107" t="str">
            <v>$/cycle</v>
          </cell>
          <cell r="F107" t="str">
            <v>this return per pulletkg</v>
          </cell>
          <cell r="I107">
            <v>24233.381813529213</v>
          </cell>
        </row>
        <row r="108">
          <cell r="I108" t="str">
            <v xml:space="preserve"> +b.e.</v>
          </cell>
          <cell r="J108" t="str">
            <v xml:space="preserve"> +profit</v>
          </cell>
        </row>
        <row r="109">
          <cell r="C109" t="e">
            <v>#REF!</v>
          </cell>
          <cell r="D109" t="e">
            <v>#REF!</v>
          </cell>
          <cell r="F109" t="str">
            <v xml:space="preserve">       17 %</v>
          </cell>
          <cell r="I109" t="e">
            <v>#REF!</v>
          </cell>
          <cell r="J109" t="e">
            <v>#REF!</v>
          </cell>
        </row>
        <row r="110">
          <cell r="C110" t="e">
            <v>#REF!</v>
          </cell>
          <cell r="D110" t="e">
            <v>#REF!</v>
          </cell>
          <cell r="F110" t="str">
            <v xml:space="preserve">       33 %</v>
          </cell>
          <cell r="I110" t="e">
            <v>#REF!</v>
          </cell>
          <cell r="J110" t="e">
            <v>#REF!</v>
          </cell>
        </row>
        <row r="111">
          <cell r="C111" t="e">
            <v>#REF!</v>
          </cell>
          <cell r="D111" t="e">
            <v>#REF!</v>
          </cell>
          <cell r="F111" t="str">
            <v xml:space="preserve">       50 %</v>
          </cell>
          <cell r="I111" t="e">
            <v>#REF!</v>
          </cell>
          <cell r="J111" t="e">
            <v>#REF!</v>
          </cell>
        </row>
        <row r="112">
          <cell r="C112" t="e">
            <v>#REF!</v>
          </cell>
          <cell r="D112" t="e">
            <v>#REF!</v>
          </cell>
          <cell r="F112" t="str">
            <v xml:space="preserve">       67 %</v>
          </cell>
          <cell r="I112" t="e">
            <v>#REF!</v>
          </cell>
          <cell r="J112" t="e">
            <v>#REF!</v>
          </cell>
        </row>
        <row r="113">
          <cell r="C113" t="e">
            <v>#REF!</v>
          </cell>
          <cell r="D113" t="e">
            <v>#REF!</v>
          </cell>
          <cell r="F113" t="str">
            <v xml:space="preserve">       83 %</v>
          </cell>
        </row>
        <row r="115">
          <cell r="D115" t="str">
            <v xml:space="preserve"> - End of Budget -</v>
          </cell>
        </row>
        <row r="116">
          <cell r="A116" t="str">
            <v>=</v>
          </cell>
          <cell r="B116" t="str">
            <v>=</v>
          </cell>
          <cell r="C116" t="str">
            <v>=</v>
          </cell>
          <cell r="D116" t="str">
            <v>=</v>
          </cell>
          <cell r="E116" t="str">
            <v>=</v>
          </cell>
          <cell r="F116" t="str">
            <v>=</v>
          </cell>
          <cell r="G116" t="str">
            <v>=</v>
          </cell>
          <cell r="H116" t="str">
            <v>=</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Feuil2"/>
  <dimension ref="A1"/>
  <sheetViews>
    <sheetView zoomScale="110" zoomScaleNormal="110" workbookViewId="0">
      <selection activeCell="H91" sqref="H91"/>
    </sheetView>
  </sheetViews>
  <sheetFormatPr baseColWidth="10" defaultRowHeight="12.75"/>
  <sheetData/>
  <sheetProtection sheet="1" objects="1" scenarios="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Feuil3"/>
  <dimension ref="A1"/>
  <sheetViews>
    <sheetView workbookViewId="0">
      <selection activeCell="H25" sqref="H25"/>
    </sheetView>
  </sheetViews>
  <sheetFormatPr baseColWidth="10" defaultRowHeight="12.75"/>
  <sheetData/>
  <sheetProtection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Feuil1"/>
  <dimension ref="B1:V115"/>
  <sheetViews>
    <sheetView showGridLines="0" tabSelected="1" zoomScale="80" zoomScaleNormal="80" workbookViewId="0">
      <selection activeCell="H26" sqref="H26"/>
    </sheetView>
  </sheetViews>
  <sheetFormatPr baseColWidth="10" defaultRowHeight="12.75"/>
  <cols>
    <col min="1" max="1" width="1.5703125" customWidth="1"/>
    <col min="2" max="2" width="46.42578125" customWidth="1"/>
    <col min="3" max="3" width="16.140625" customWidth="1"/>
    <col min="4" max="4" width="11.85546875" customWidth="1"/>
    <col min="5" max="5" width="35.28515625" customWidth="1"/>
    <col min="6" max="6" width="23.42578125" customWidth="1"/>
    <col min="7" max="7" width="13.42578125" customWidth="1"/>
    <col min="8" max="8" width="32.42578125" customWidth="1"/>
    <col min="9" max="9" width="10.42578125" customWidth="1"/>
    <col min="10" max="10" width="10.5703125" bestFit="1" customWidth="1"/>
  </cols>
  <sheetData>
    <row r="1" spans="2:10" ht="23.25">
      <c r="B1" s="189" t="s">
        <v>55</v>
      </c>
      <c r="C1" s="190"/>
      <c r="D1" s="190"/>
      <c r="E1" s="190"/>
      <c r="F1" s="190"/>
      <c r="G1" s="190"/>
      <c r="H1" s="190"/>
      <c r="I1" s="190"/>
      <c r="J1" s="1"/>
    </row>
    <row r="2" spans="2:10" ht="20.25">
      <c r="B2" s="191" t="s">
        <v>30</v>
      </c>
      <c r="C2" s="191"/>
      <c r="D2" s="191"/>
      <c r="E2" s="191"/>
      <c r="F2" s="191"/>
      <c r="G2" s="191"/>
      <c r="H2" s="191"/>
      <c r="I2" s="191"/>
      <c r="J2" s="191"/>
    </row>
    <row r="3" spans="2:10" ht="4.9000000000000004" customHeight="1">
      <c r="B3" s="2"/>
      <c r="C3" s="2"/>
      <c r="D3" s="2"/>
      <c r="E3" s="2"/>
      <c r="F3" s="2"/>
      <c r="G3" s="2"/>
      <c r="H3" s="2"/>
      <c r="I3" s="2"/>
      <c r="J3" s="2"/>
    </row>
    <row r="4" spans="2:10" ht="15.75">
      <c r="B4" s="93" t="s">
        <v>56</v>
      </c>
      <c r="C4" s="100">
        <v>0</v>
      </c>
      <c r="D4" s="2"/>
      <c r="E4" s="3" t="str">
        <f>IF(C4=0,"Non","Oui")</f>
        <v>Non</v>
      </c>
      <c r="F4" s="2"/>
      <c r="G4" s="2"/>
      <c r="H4" s="2"/>
      <c r="I4" s="2"/>
      <c r="J4" s="2"/>
    </row>
    <row r="5" spans="2:10" ht="15.75">
      <c r="B5" s="3" t="s">
        <v>33</v>
      </c>
      <c r="C5" s="2"/>
      <c r="D5" s="2"/>
      <c r="E5" s="2"/>
      <c r="F5" s="2"/>
      <c r="G5" s="2"/>
      <c r="H5" s="2"/>
      <c r="I5" s="2"/>
      <c r="J5" s="2"/>
    </row>
    <row r="6" spans="2:10" ht="3.6" customHeight="1">
      <c r="B6" s="2"/>
      <c r="C6" s="2"/>
      <c r="D6" s="2"/>
      <c r="E6" s="2"/>
      <c r="F6" s="2"/>
      <c r="G6" s="2"/>
      <c r="H6" s="2"/>
      <c r="I6" s="2"/>
      <c r="J6" s="2"/>
    </row>
    <row r="7" spans="2:10" ht="15.75">
      <c r="B7" s="200" t="s">
        <v>118</v>
      </c>
      <c r="C7" s="200"/>
      <c r="D7" s="200"/>
      <c r="E7" s="163">
        <v>7</v>
      </c>
      <c r="G7" s="100"/>
      <c r="H7" s="2"/>
      <c r="I7" s="2"/>
      <c r="J7" s="2"/>
    </row>
    <row r="8" spans="2:10" ht="22.15" customHeight="1" thickBot="1">
      <c r="B8" s="121" t="s">
        <v>79</v>
      </c>
      <c r="C8" s="102"/>
      <c r="D8" s="102"/>
      <c r="E8" s="102"/>
      <c r="F8" s="102"/>
      <c r="G8" s="100"/>
      <c r="H8" s="2"/>
      <c r="I8" s="2"/>
      <c r="J8" s="2"/>
    </row>
    <row r="9" spans="2:10" ht="23.25">
      <c r="B9" s="192" t="s">
        <v>100</v>
      </c>
      <c r="C9" s="193"/>
      <c r="D9" s="4"/>
      <c r="E9" s="194" t="s">
        <v>57</v>
      </c>
      <c r="F9" s="195"/>
      <c r="G9" s="5"/>
      <c r="H9" s="196" t="s">
        <v>50</v>
      </c>
      <c r="I9" s="195"/>
      <c r="J9" s="1"/>
    </row>
    <row r="10" spans="2:10" ht="18">
      <c r="B10" s="94" t="s">
        <v>58</v>
      </c>
      <c r="C10" s="85">
        <v>115</v>
      </c>
      <c r="D10" s="7"/>
      <c r="E10" s="95" t="s">
        <v>59</v>
      </c>
      <c r="F10" s="89">
        <v>0</v>
      </c>
      <c r="G10" s="7"/>
      <c r="H10" s="9" t="s">
        <v>70</v>
      </c>
      <c r="I10" s="174">
        <f>IF(C4=1,0,E7)</f>
        <v>7</v>
      </c>
      <c r="J10" s="10"/>
    </row>
    <row r="11" spans="2:10" ht="18">
      <c r="B11" s="6" t="s">
        <v>116</v>
      </c>
      <c r="C11" s="85">
        <v>98</v>
      </c>
      <c r="D11" s="7"/>
      <c r="E11" s="8" t="s">
        <v>101</v>
      </c>
      <c r="F11" s="132">
        <f>+(C11*F10)+C11</f>
        <v>98</v>
      </c>
      <c r="G11" s="7"/>
      <c r="H11" s="9" t="s">
        <v>102</v>
      </c>
      <c r="I11" s="174">
        <f>+C10+I10</f>
        <v>122</v>
      </c>
      <c r="J11" s="10"/>
    </row>
    <row r="12" spans="2:10" ht="18">
      <c r="B12" s="6" t="s">
        <v>24</v>
      </c>
      <c r="C12" s="131">
        <f>+C11/C10</f>
        <v>0.85217391304347823</v>
      </c>
      <c r="D12" s="7"/>
      <c r="E12" s="8" t="s">
        <v>24</v>
      </c>
      <c r="F12" s="131">
        <f>+F11/C10</f>
        <v>0.85217391304347823</v>
      </c>
      <c r="G12" s="7"/>
      <c r="H12" s="9" t="str">
        <f>+E11</f>
        <v>Nombre de veaux produits</v>
      </c>
      <c r="I12" s="174">
        <f>+I11*I13</f>
        <v>103.96521739130435</v>
      </c>
      <c r="J12" s="10"/>
    </row>
    <row r="13" spans="2:10" ht="18">
      <c r="B13" s="6" t="s">
        <v>82</v>
      </c>
      <c r="C13" s="85">
        <v>100</v>
      </c>
      <c r="D13" s="7"/>
      <c r="E13" s="8" t="s">
        <v>40</v>
      </c>
      <c r="F13" s="90">
        <v>0</v>
      </c>
      <c r="G13" s="7"/>
      <c r="H13" s="9" t="str">
        <f>+E12</f>
        <v>Ratio veau produit/vache</v>
      </c>
      <c r="I13" s="176">
        <f>+F12</f>
        <v>0.85217391304347823</v>
      </c>
      <c r="J13" s="10"/>
    </row>
    <row r="14" spans="2:10" ht="18">
      <c r="B14" s="6" t="s">
        <v>87</v>
      </c>
      <c r="C14" s="85">
        <v>716</v>
      </c>
      <c r="D14" s="7"/>
      <c r="E14" s="8" t="s">
        <v>25</v>
      </c>
      <c r="F14" s="132">
        <f>+(C13*F13)+C13</f>
        <v>100</v>
      </c>
      <c r="G14" s="7"/>
      <c r="H14" s="9" t="str">
        <f>+E14</f>
        <v>Poids naissance</v>
      </c>
      <c r="I14" s="175">
        <f>+F14</f>
        <v>100</v>
      </c>
      <c r="J14" s="10"/>
    </row>
    <row r="15" spans="2:10" ht="18">
      <c r="B15" s="6" t="s">
        <v>86</v>
      </c>
      <c r="C15" s="86">
        <v>1.5195000000000001</v>
      </c>
      <c r="D15" s="7"/>
      <c r="E15" s="8" t="s">
        <v>38</v>
      </c>
      <c r="F15" s="89">
        <v>0</v>
      </c>
      <c r="G15" s="7"/>
      <c r="H15" s="9" t="s">
        <v>41</v>
      </c>
      <c r="I15" s="139">
        <f>+F18</f>
        <v>1.5195000000000001</v>
      </c>
      <c r="J15" s="10"/>
    </row>
    <row r="16" spans="2:10" ht="18">
      <c r="B16" s="6" t="s">
        <v>36</v>
      </c>
      <c r="C16" s="86">
        <f>+(1.5575-0.5454)*0.454</f>
        <v>0.45949340000000011</v>
      </c>
      <c r="D16" s="7"/>
      <c r="E16" s="8" t="s">
        <v>27</v>
      </c>
      <c r="F16" s="138">
        <f>+C20*F15+C20</f>
        <v>2.1168384879725086</v>
      </c>
      <c r="G16" s="7"/>
      <c r="H16" s="9" t="str">
        <f>+E16</f>
        <v>GMQ</v>
      </c>
      <c r="I16" s="176">
        <f>+F16</f>
        <v>2.1168384879725086</v>
      </c>
      <c r="J16" s="10"/>
    </row>
    <row r="17" spans="2:10" ht="18">
      <c r="B17" s="6" t="s">
        <v>88</v>
      </c>
      <c r="C17" s="86">
        <f>+(157.87-55.06)*0.818</f>
        <v>84.098579999999998</v>
      </c>
      <c r="D17" s="7"/>
      <c r="E17" s="8" t="s">
        <v>39</v>
      </c>
      <c r="F17" s="91">
        <v>0</v>
      </c>
      <c r="G17" s="7"/>
      <c r="H17" s="9" t="str">
        <f>+E19</f>
        <v>Durée d'élevage</v>
      </c>
      <c r="I17" s="175">
        <f>+F19</f>
        <v>291</v>
      </c>
      <c r="J17" s="10"/>
    </row>
    <row r="18" spans="2:10" ht="18">
      <c r="B18" s="6" t="s">
        <v>85</v>
      </c>
      <c r="C18" s="132">
        <f>+C14-C13</f>
        <v>616</v>
      </c>
      <c r="D18" s="7"/>
      <c r="E18" s="8" t="s">
        <v>41</v>
      </c>
      <c r="F18" s="137">
        <f>+C15*F17+C15</f>
        <v>1.5195000000000001</v>
      </c>
      <c r="G18" s="7"/>
      <c r="H18" s="9" t="str">
        <f>+E20</f>
        <v>Poids de vente</v>
      </c>
      <c r="I18" s="174">
        <f>+F20</f>
        <v>716</v>
      </c>
      <c r="J18" s="10"/>
    </row>
    <row r="19" spans="2:10" ht="18">
      <c r="B19" s="6" t="s">
        <v>83</v>
      </c>
      <c r="C19" s="85">
        <v>291</v>
      </c>
      <c r="D19" s="107"/>
      <c r="E19" s="8" t="s">
        <v>26</v>
      </c>
      <c r="F19" s="132">
        <f>+C19</f>
        <v>291</v>
      </c>
      <c r="G19" s="7"/>
      <c r="H19" s="9" t="s">
        <v>49</v>
      </c>
      <c r="I19" s="174">
        <f>+I11*F22</f>
        <v>15.860000000000001</v>
      </c>
      <c r="J19" s="10"/>
    </row>
    <row r="20" spans="2:10" ht="18.75" thickBot="1">
      <c r="B20" s="6" t="s">
        <v>84</v>
      </c>
      <c r="C20" s="131">
        <f>+C18/C19</f>
        <v>2.1168384879725086</v>
      </c>
      <c r="D20" s="7"/>
      <c r="E20" s="8" t="s">
        <v>29</v>
      </c>
      <c r="F20" s="178">
        <f>+(F19*F16)+F14</f>
        <v>716</v>
      </c>
      <c r="G20" s="7"/>
      <c r="H20" s="12" t="str">
        <f>+E23</f>
        <v>Nombre de lbs vendues</v>
      </c>
      <c r="I20" s="162">
        <f>+I12*I18</f>
        <v>74439.095652173914</v>
      </c>
      <c r="J20" s="10"/>
    </row>
    <row r="21" spans="2:10" ht="18">
      <c r="B21" s="6" t="s">
        <v>28</v>
      </c>
      <c r="C21" s="117">
        <v>0.13</v>
      </c>
      <c r="D21" s="7"/>
      <c r="E21" s="108" t="s">
        <v>71</v>
      </c>
      <c r="F21" s="90">
        <v>0</v>
      </c>
      <c r="G21" s="7"/>
      <c r="H21" s="13"/>
      <c r="I21" s="13"/>
      <c r="J21" s="10"/>
    </row>
    <row r="22" spans="2:10" ht="18">
      <c r="B22" s="52" t="s">
        <v>96</v>
      </c>
      <c r="C22" s="133">
        <f>+C10*C21</f>
        <v>14.950000000000001</v>
      </c>
      <c r="D22" s="7"/>
      <c r="E22" s="109" t="s">
        <v>49</v>
      </c>
      <c r="F22" s="136">
        <f>+F21*C21+C21</f>
        <v>0.13</v>
      </c>
      <c r="G22" s="7"/>
      <c r="H22" s="13"/>
      <c r="I22" s="13"/>
      <c r="J22" s="10"/>
    </row>
    <row r="23" spans="2:10" ht="18.75" thickBot="1">
      <c r="B23" s="52" t="s">
        <v>47</v>
      </c>
      <c r="C23" s="87">
        <v>750</v>
      </c>
      <c r="D23" s="7"/>
      <c r="E23" s="11" t="str">
        <f>+B29</f>
        <v>Nombre de lbs vendues</v>
      </c>
      <c r="F23" s="177">
        <f>+F11*F20</f>
        <v>70168</v>
      </c>
      <c r="G23" s="7"/>
      <c r="H23" s="13"/>
      <c r="I23" s="13"/>
      <c r="J23" s="10"/>
    </row>
    <row r="24" spans="2:10" ht="18">
      <c r="B24" s="6" t="s">
        <v>51</v>
      </c>
      <c r="C24" s="118">
        <v>35</v>
      </c>
      <c r="D24" s="7"/>
      <c r="E24" s="110"/>
      <c r="F24" s="111"/>
      <c r="G24" s="7"/>
      <c r="H24" s="13"/>
      <c r="I24" s="13"/>
      <c r="J24" s="10"/>
    </row>
    <row r="25" spans="2:10" ht="18">
      <c r="B25" s="6" t="s">
        <v>52</v>
      </c>
      <c r="C25" s="118">
        <v>35</v>
      </c>
      <c r="D25" s="7"/>
      <c r="E25" s="110"/>
      <c r="F25" s="111"/>
      <c r="G25" s="7"/>
      <c r="H25" s="13"/>
      <c r="I25" s="13"/>
      <c r="J25" s="10"/>
    </row>
    <row r="26" spans="2:10" ht="18">
      <c r="B26" s="6" t="s">
        <v>78</v>
      </c>
      <c r="C26" s="120">
        <v>1325</v>
      </c>
      <c r="D26" s="7"/>
      <c r="E26" s="110"/>
      <c r="F26" s="111"/>
      <c r="G26" s="7"/>
      <c r="H26" s="13"/>
      <c r="I26" s="13"/>
      <c r="J26" s="10"/>
    </row>
    <row r="27" spans="2:10" ht="18">
      <c r="B27" s="94" t="s">
        <v>60</v>
      </c>
      <c r="C27" s="134">
        <f>+((C26*D73)*365)*C65/1000</f>
        <v>787.57474622422183</v>
      </c>
      <c r="D27" s="7"/>
      <c r="E27" s="110"/>
      <c r="F27" s="111"/>
      <c r="G27" s="7"/>
      <c r="H27" s="13"/>
      <c r="I27" s="13"/>
      <c r="J27" s="10"/>
    </row>
    <row r="28" spans="2:10" ht="18">
      <c r="B28" s="52" t="s">
        <v>94</v>
      </c>
      <c r="C28" s="88">
        <f>28+57+8+16+39+3</f>
        <v>151</v>
      </c>
      <c r="D28" s="7"/>
      <c r="E28" s="110"/>
      <c r="F28" s="111"/>
      <c r="G28" s="7"/>
      <c r="H28" s="13"/>
      <c r="I28" s="13"/>
      <c r="J28" s="10"/>
    </row>
    <row r="29" spans="2:10" ht="25.5" customHeight="1" thickBot="1">
      <c r="B29" s="79" t="s">
        <v>97</v>
      </c>
      <c r="C29" s="135">
        <f>+C14*C11</f>
        <v>70168</v>
      </c>
      <c r="D29" s="7"/>
      <c r="E29" s="110"/>
      <c r="F29" s="111"/>
      <c r="G29" s="7"/>
      <c r="H29" s="13"/>
      <c r="I29" s="13"/>
      <c r="J29" s="10"/>
    </row>
    <row r="30" spans="2:10" ht="18">
      <c r="B30" s="187" t="s">
        <v>61</v>
      </c>
      <c r="C30" s="188"/>
      <c r="D30" s="7"/>
      <c r="E30" s="126"/>
      <c r="F30" s="127"/>
      <c r="G30" s="7"/>
      <c r="H30" s="13"/>
      <c r="I30" s="13"/>
      <c r="J30" s="10"/>
    </row>
    <row r="31" spans="2:10" ht="19.5" customHeight="1" thickBot="1">
      <c r="B31" s="197" t="s">
        <v>77</v>
      </c>
      <c r="C31" s="197"/>
      <c r="D31" s="197"/>
      <c r="E31" s="197"/>
      <c r="F31" s="7"/>
      <c r="G31" s="16"/>
      <c r="H31" s="13"/>
      <c r="I31" s="13"/>
      <c r="J31" s="10"/>
    </row>
    <row r="32" spans="2:10" ht="32.25" customHeight="1" thickBot="1">
      <c r="B32" s="198" t="s">
        <v>119</v>
      </c>
      <c r="C32" s="199"/>
      <c r="D32" s="7"/>
      <c r="E32" s="185" t="s">
        <v>54</v>
      </c>
      <c r="F32" s="186"/>
      <c r="G32" s="56"/>
      <c r="H32" s="13"/>
      <c r="I32" s="13"/>
      <c r="J32" s="10"/>
    </row>
    <row r="33" spans="2:22" ht="18.75" thickBot="1">
      <c r="B33" s="14" t="s">
        <v>35</v>
      </c>
      <c r="C33" s="168">
        <f>+I20-C29</f>
        <v>4271.0956521739135</v>
      </c>
      <c r="D33" s="7"/>
      <c r="E33" s="74" t="s">
        <v>34</v>
      </c>
      <c r="F33" s="105">
        <v>1050</v>
      </c>
      <c r="G33" s="106">
        <v>18</v>
      </c>
      <c r="H33" s="140" t="s">
        <v>68</v>
      </c>
      <c r="I33" s="13"/>
      <c r="J33" s="10"/>
    </row>
    <row r="34" spans="2:22" ht="18">
      <c r="B34" s="15" t="s">
        <v>98</v>
      </c>
      <c r="C34" s="164">
        <f>+I12-C11</f>
        <v>5.9652173913043498</v>
      </c>
      <c r="D34" s="7"/>
      <c r="E34" s="74" t="s">
        <v>75</v>
      </c>
      <c r="F34" s="92">
        <v>0</v>
      </c>
      <c r="G34" s="115"/>
      <c r="H34" s="104"/>
      <c r="I34" s="1"/>
      <c r="J34" s="10"/>
      <c r="L34" s="13"/>
      <c r="M34" s="17"/>
      <c r="N34" s="10"/>
    </row>
    <row r="35" spans="2:22" ht="18">
      <c r="B35" s="15" t="s">
        <v>31</v>
      </c>
      <c r="C35" s="165">
        <f>+(C33*C15)+((I15-C15)*I20)</f>
        <v>6489.9298434782622</v>
      </c>
      <c r="D35" s="7"/>
      <c r="E35" s="70" t="s">
        <v>48</v>
      </c>
      <c r="F35" s="92">
        <v>1850</v>
      </c>
      <c r="G35" s="67"/>
      <c r="H35" s="13"/>
      <c r="I35" s="1"/>
      <c r="J35" s="10"/>
      <c r="L35" s="13"/>
      <c r="M35" s="1"/>
      <c r="N35" s="10"/>
    </row>
    <row r="36" spans="2:22" ht="18">
      <c r="B36" s="15" t="s">
        <v>46</v>
      </c>
      <c r="C36" s="165">
        <f>+C33*C16</f>
        <v>1962.5402629426094</v>
      </c>
      <c r="D36" s="55"/>
      <c r="E36" s="70" t="s">
        <v>74</v>
      </c>
      <c r="F36" s="143">
        <f>+F35+F34</f>
        <v>1850</v>
      </c>
      <c r="G36" s="67"/>
      <c r="H36" s="128"/>
      <c r="I36" s="1"/>
      <c r="J36" s="10"/>
    </row>
    <row r="37" spans="2:22" ht="18">
      <c r="B37" s="15" t="s">
        <v>89</v>
      </c>
      <c r="C37" s="165">
        <f>+C17*I10</f>
        <v>588.69006000000002</v>
      </c>
      <c r="D37" s="16"/>
      <c r="E37" s="96" t="s">
        <v>62</v>
      </c>
      <c r="F37" s="71">
        <v>1.3935999999999999</v>
      </c>
      <c r="G37" s="68"/>
      <c r="H37" s="13"/>
      <c r="I37" s="1"/>
      <c r="J37" s="10"/>
    </row>
    <row r="38" spans="2:22" ht="18">
      <c r="B38" s="15" t="s">
        <v>117</v>
      </c>
      <c r="C38" s="165">
        <f>((C35-(I10*F35/(1/C21)))*0.04)</f>
        <v>192.25719373913049</v>
      </c>
      <c r="D38" s="16"/>
      <c r="E38" s="70" t="s">
        <v>43</v>
      </c>
      <c r="F38" s="144">
        <f>+I18</f>
        <v>716</v>
      </c>
      <c r="G38" s="68"/>
      <c r="H38" s="13"/>
      <c r="I38" s="1"/>
      <c r="J38" s="1"/>
      <c r="M38" s="1"/>
      <c r="N38" s="10"/>
    </row>
    <row r="39" spans="2:22" ht="18.75" thickBot="1">
      <c r="B39" s="15" t="s">
        <v>99</v>
      </c>
      <c r="C39" s="165">
        <f>+C35+C36+C37+C38</f>
        <v>9233.4173601600032</v>
      </c>
      <c r="D39" s="16"/>
      <c r="E39" s="96" t="s">
        <v>63</v>
      </c>
      <c r="F39" s="143">
        <f>+F38*F37</f>
        <v>997.81759999999997</v>
      </c>
      <c r="G39" s="57"/>
      <c r="H39" s="13"/>
      <c r="I39" s="1"/>
      <c r="J39" s="1"/>
      <c r="K39" s="10"/>
    </row>
    <row r="40" spans="2:22" ht="18.75" thickBot="1">
      <c r="B40" s="97" t="s">
        <v>92</v>
      </c>
      <c r="C40" s="165">
        <f>+((C25*I10)+(C27*I10)+(C28*I10))+(C24*I10)</f>
        <v>7060.023223569553</v>
      </c>
      <c r="D40" s="16"/>
      <c r="E40" s="70" t="s">
        <v>2</v>
      </c>
      <c r="F40" s="72">
        <v>251</v>
      </c>
      <c r="G40" s="141">
        <f>+F40/30.416</f>
        <v>8.2522356654392421</v>
      </c>
      <c r="H40" s="142" t="s">
        <v>68</v>
      </c>
      <c r="I40" s="53"/>
      <c r="J40" s="1"/>
      <c r="K40" s="10"/>
    </row>
    <row r="41" spans="2:22" ht="18">
      <c r="B41" s="15" t="s">
        <v>120</v>
      </c>
      <c r="C41" s="166">
        <f>+C39-C40</f>
        <v>2173.3941365904502</v>
      </c>
      <c r="E41" s="70" t="s">
        <v>103</v>
      </c>
      <c r="F41" s="145">
        <f>(F33-F38)/F40</f>
        <v>1.3306772908366533</v>
      </c>
      <c r="G41" s="58"/>
      <c r="H41" s="13"/>
      <c r="I41" s="54"/>
      <c r="J41" s="18"/>
      <c r="K41" s="10"/>
      <c r="N41" s="1"/>
      <c r="O41" s="1"/>
      <c r="P41" s="1"/>
    </row>
    <row r="42" spans="2:22" ht="18.75" thickBot="1">
      <c r="B42" s="122" t="s">
        <v>80</v>
      </c>
      <c r="C42" s="167">
        <f>+IF(C4=1,C41/(F22*C10),C41/(I11*F22))</f>
        <v>137.0362002894357</v>
      </c>
      <c r="E42" s="70" t="s">
        <v>42</v>
      </c>
      <c r="F42" s="73">
        <v>5.0000000000000001E-3</v>
      </c>
      <c r="G42" s="59"/>
      <c r="H42" s="13"/>
      <c r="I42" s="60"/>
      <c r="J42" s="54"/>
      <c r="K42" s="54"/>
      <c r="L42" s="54"/>
      <c r="M42" s="18"/>
      <c r="N42" s="10"/>
      <c r="Q42" s="1"/>
      <c r="R42" s="1"/>
      <c r="S42" s="1"/>
    </row>
    <row r="43" spans="2:22" ht="18.600000000000001" customHeight="1">
      <c r="B43" s="188" t="s">
        <v>93</v>
      </c>
      <c r="C43" s="188"/>
      <c r="E43" s="70" t="s">
        <v>95</v>
      </c>
      <c r="F43" s="146">
        <f>+(C28*0.7)/365</f>
        <v>0.2895890410958904</v>
      </c>
      <c r="G43" s="101"/>
      <c r="H43" s="66"/>
      <c r="I43" s="53"/>
      <c r="J43" s="60"/>
      <c r="K43" s="18"/>
      <c r="L43" s="29"/>
      <c r="M43" s="29"/>
      <c r="N43" s="29"/>
      <c r="O43" s="29"/>
      <c r="P43" s="18"/>
      <c r="Q43" s="10"/>
      <c r="T43" s="23"/>
      <c r="U43" s="1"/>
      <c r="V43" s="1"/>
    </row>
    <row r="44" spans="2:22" ht="18">
      <c r="B44" s="112"/>
      <c r="C44" s="55"/>
      <c r="E44" s="70" t="s">
        <v>91</v>
      </c>
      <c r="F44" s="92">
        <v>25</v>
      </c>
      <c r="G44" s="101"/>
      <c r="H44" s="66"/>
      <c r="I44" s="53"/>
      <c r="J44" s="60"/>
      <c r="K44" s="18"/>
      <c r="L44" s="29"/>
      <c r="M44" s="29"/>
      <c r="N44" s="29"/>
      <c r="O44" s="29"/>
      <c r="P44" s="18"/>
      <c r="Q44" s="10"/>
      <c r="T44" s="23"/>
      <c r="U44" s="1"/>
      <c r="V44" s="1"/>
    </row>
    <row r="45" spans="2:22" ht="18">
      <c r="B45" s="112"/>
      <c r="C45" s="55"/>
      <c r="E45" s="70" t="s">
        <v>104</v>
      </c>
      <c r="F45" s="144">
        <f>F33-F38</f>
        <v>334</v>
      </c>
      <c r="G45" s="147"/>
      <c r="I45" s="54"/>
      <c r="J45" s="53"/>
      <c r="K45" s="53"/>
      <c r="L45" s="29"/>
      <c r="M45" s="18"/>
      <c r="N45" s="10"/>
      <c r="Q45" s="1"/>
      <c r="R45" s="1"/>
      <c r="S45" s="1"/>
    </row>
    <row r="46" spans="2:22" ht="15.75">
      <c r="B46" s="112"/>
      <c r="C46" s="55"/>
      <c r="E46" s="70" t="s">
        <v>105</v>
      </c>
      <c r="F46" s="146">
        <f>(((F33+F38)/2)*F37)*F42</f>
        <v>6.1527440000000002</v>
      </c>
      <c r="G46" s="148"/>
      <c r="H46" s="119"/>
      <c r="I46" s="29"/>
      <c r="J46" s="54"/>
      <c r="K46" s="54"/>
      <c r="M46" s="1"/>
      <c r="N46" s="1"/>
      <c r="O46" s="1"/>
    </row>
    <row r="47" spans="2:22" ht="15.75">
      <c r="B47" s="112"/>
      <c r="C47" s="55"/>
      <c r="E47" s="70" t="s">
        <v>19</v>
      </c>
      <c r="F47" s="146">
        <f>+F38*G47</f>
        <v>328.99727440000009</v>
      </c>
      <c r="G47" s="149">
        <f>+C16</f>
        <v>0.45949340000000011</v>
      </c>
      <c r="H47" s="51" t="s">
        <v>1</v>
      </c>
      <c r="I47" s="29"/>
      <c r="J47" s="29"/>
      <c r="K47" s="29"/>
      <c r="M47" s="1"/>
      <c r="N47" s="1"/>
      <c r="O47" s="1"/>
    </row>
    <row r="48" spans="2:22" ht="16.5" thickBot="1">
      <c r="B48" s="112"/>
      <c r="C48" s="55"/>
      <c r="E48" s="98" t="s">
        <v>64</v>
      </c>
      <c r="F48" s="150">
        <v>0</v>
      </c>
      <c r="G48" s="149">
        <f>+C17</f>
        <v>84.098579999999998</v>
      </c>
      <c r="H48" s="16" t="s">
        <v>90</v>
      </c>
      <c r="I48" s="18"/>
      <c r="J48" s="29"/>
      <c r="K48" s="29"/>
      <c r="M48" s="22"/>
      <c r="N48" s="1"/>
      <c r="O48" s="1"/>
    </row>
    <row r="49" spans="2:15" ht="18">
      <c r="B49" s="112"/>
      <c r="C49" s="55"/>
      <c r="E49" s="1" t="s">
        <v>76</v>
      </c>
      <c r="F49" s="1"/>
      <c r="G49" s="1"/>
      <c r="H49" s="53"/>
      <c r="I49" s="18"/>
      <c r="J49" s="10"/>
      <c r="M49" s="23"/>
      <c r="N49" s="1"/>
      <c r="O49" s="1"/>
    </row>
    <row r="50" spans="2:15" ht="18">
      <c r="B50" s="112"/>
      <c r="C50" s="55"/>
      <c r="E50" s="1" t="s">
        <v>106</v>
      </c>
      <c r="F50" s="1"/>
      <c r="G50" s="1"/>
      <c r="H50" s="53"/>
      <c r="I50" s="18"/>
      <c r="J50" s="10"/>
      <c r="M50" s="23"/>
      <c r="N50" s="1"/>
      <c r="O50" s="1"/>
    </row>
    <row r="51" spans="2:15" ht="15.75">
      <c r="B51" s="180" t="s">
        <v>69</v>
      </c>
      <c r="C51" s="173"/>
      <c r="D51" s="173"/>
      <c r="E51" s="173"/>
      <c r="F51" s="173"/>
      <c r="G51" s="173"/>
      <c r="H51" s="29"/>
      <c r="I51" s="18"/>
      <c r="J51" s="1"/>
      <c r="M51" s="22"/>
      <c r="N51" s="27"/>
      <c r="O51" s="1"/>
    </row>
    <row r="52" spans="2:15" ht="15.75">
      <c r="B52" s="48" t="s">
        <v>5</v>
      </c>
      <c r="C52" s="49" t="s">
        <v>114</v>
      </c>
      <c r="D52" s="130" t="s">
        <v>115</v>
      </c>
      <c r="E52" s="49" t="s">
        <v>107</v>
      </c>
      <c r="F52" s="65" t="s">
        <v>45</v>
      </c>
      <c r="G52" s="49" t="s">
        <v>6</v>
      </c>
      <c r="H52" s="29"/>
      <c r="I52" s="18"/>
      <c r="J52" s="19"/>
      <c r="M52" s="1"/>
      <c r="N52" s="27"/>
      <c r="O52" s="1"/>
    </row>
    <row r="53" spans="2:15" ht="15" customHeight="1">
      <c r="B53" s="61" t="s">
        <v>7</v>
      </c>
      <c r="C53" s="32"/>
      <c r="D53" s="151"/>
      <c r="E53" s="64"/>
      <c r="F53" s="155">
        <f t="shared" ref="F53:F63" si="0">+(C53/1000/2.205)*E53*$F$40</f>
        <v>0</v>
      </c>
      <c r="G53" s="33">
        <v>0.89</v>
      </c>
      <c r="H53" s="1"/>
      <c r="I53" s="18"/>
      <c r="J53" s="1"/>
    </row>
    <row r="54" spans="2:15" ht="18">
      <c r="B54" s="61" t="s">
        <v>8</v>
      </c>
      <c r="C54" s="63">
        <v>79</v>
      </c>
      <c r="D54" s="152">
        <f t="shared" ref="D54:D63" si="1">+C54/G54</f>
        <v>131.66666666666669</v>
      </c>
      <c r="E54" s="64">
        <v>24</v>
      </c>
      <c r="F54" s="155">
        <f t="shared" si="0"/>
        <v>215.82585034013607</v>
      </c>
      <c r="G54" s="33">
        <v>0.6</v>
      </c>
      <c r="H54" s="1"/>
      <c r="I54" s="129"/>
      <c r="J54" s="1"/>
    </row>
    <row r="55" spans="2:15" ht="18">
      <c r="B55" s="61" t="s">
        <v>9</v>
      </c>
      <c r="C55" s="63">
        <v>51</v>
      </c>
      <c r="D55" s="152">
        <f t="shared" si="1"/>
        <v>124.39024390243902</v>
      </c>
      <c r="E55" s="64">
        <v>1</v>
      </c>
      <c r="F55" s="155">
        <f t="shared" si="0"/>
        <v>5.8054421768707476</v>
      </c>
      <c r="G55" s="33">
        <v>0.41</v>
      </c>
      <c r="H55" s="1"/>
      <c r="I55" s="1"/>
      <c r="J55" s="1"/>
    </row>
    <row r="56" spans="2:15" ht="18">
      <c r="B56" s="61" t="s">
        <v>10</v>
      </c>
      <c r="C56" s="63"/>
      <c r="D56" s="152">
        <f t="shared" si="1"/>
        <v>0</v>
      </c>
      <c r="E56" s="64"/>
      <c r="F56" s="155">
        <f t="shared" si="0"/>
        <v>0</v>
      </c>
      <c r="G56" s="33">
        <v>0.88</v>
      </c>
      <c r="H56" s="1"/>
      <c r="I56" s="1"/>
      <c r="J56" s="1"/>
    </row>
    <row r="57" spans="2:15" ht="18">
      <c r="B57" s="61" t="s">
        <v>11</v>
      </c>
      <c r="C57" s="63"/>
      <c r="D57" s="152">
        <f t="shared" si="1"/>
        <v>0</v>
      </c>
      <c r="E57" s="64"/>
      <c r="F57" s="155">
        <f t="shared" si="0"/>
        <v>0</v>
      </c>
      <c r="G57" s="33">
        <v>0.88</v>
      </c>
      <c r="H57" s="1"/>
      <c r="I57" s="1"/>
      <c r="J57" s="1"/>
    </row>
    <row r="58" spans="2:15" ht="18">
      <c r="B58" s="62" t="s">
        <v>23</v>
      </c>
      <c r="C58" s="63">
        <v>550</v>
      </c>
      <c r="D58" s="152">
        <f t="shared" si="1"/>
        <v>617.97752808988764</v>
      </c>
      <c r="E58" s="64">
        <v>0.5</v>
      </c>
      <c r="F58" s="155">
        <f t="shared" si="0"/>
        <v>31.303854875283449</v>
      </c>
      <c r="G58" s="33">
        <v>0.89</v>
      </c>
      <c r="H58" s="1"/>
      <c r="I58" s="1"/>
      <c r="J58" s="1"/>
    </row>
    <row r="59" spans="2:15" ht="18">
      <c r="B59" s="61" t="s">
        <v>12</v>
      </c>
      <c r="C59" s="63">
        <v>900</v>
      </c>
      <c r="D59" s="152">
        <f t="shared" si="1"/>
        <v>900</v>
      </c>
      <c r="E59" s="64">
        <v>0.22</v>
      </c>
      <c r="F59" s="155">
        <f t="shared" si="0"/>
        <v>22.538775510204083</v>
      </c>
      <c r="G59" s="33">
        <v>1</v>
      </c>
      <c r="H59" s="1"/>
      <c r="I59" s="1"/>
      <c r="J59" s="1"/>
    </row>
    <row r="60" spans="2:15" ht="18">
      <c r="B60" s="61" t="s">
        <v>13</v>
      </c>
      <c r="C60" s="63"/>
      <c r="D60" s="152">
        <f t="shared" si="1"/>
        <v>0</v>
      </c>
      <c r="E60" s="64"/>
      <c r="F60" s="155">
        <f t="shared" si="0"/>
        <v>0</v>
      </c>
      <c r="G60" s="33">
        <v>0.89</v>
      </c>
      <c r="H60" s="1"/>
      <c r="I60" s="50"/>
      <c r="J60" s="1"/>
    </row>
    <row r="61" spans="2:15" ht="18">
      <c r="B61" s="61" t="s">
        <v>20</v>
      </c>
      <c r="C61" s="63">
        <v>210</v>
      </c>
      <c r="D61" s="152">
        <f t="shared" si="1"/>
        <v>238.63636363636363</v>
      </c>
      <c r="E61" s="64">
        <v>3</v>
      </c>
      <c r="F61" s="155">
        <f t="shared" si="0"/>
        <v>71.714285714285708</v>
      </c>
      <c r="G61" s="33">
        <v>0.88</v>
      </c>
      <c r="H61" s="1"/>
      <c r="I61" s="1"/>
      <c r="J61" s="1"/>
    </row>
    <row r="62" spans="2:15" ht="18">
      <c r="B62" s="61" t="s">
        <v>14</v>
      </c>
      <c r="C62" s="63"/>
      <c r="D62" s="152">
        <f t="shared" si="1"/>
        <v>0</v>
      </c>
      <c r="E62" s="64">
        <v>0</v>
      </c>
      <c r="F62" s="155">
        <f t="shared" si="0"/>
        <v>0</v>
      </c>
      <c r="G62" s="33">
        <v>1</v>
      </c>
      <c r="H62" s="1"/>
      <c r="I62" s="1"/>
      <c r="J62" s="1"/>
    </row>
    <row r="63" spans="2:15" ht="18">
      <c r="B63" s="61" t="s">
        <v>15</v>
      </c>
      <c r="C63" s="63">
        <f>65*G63</f>
        <v>11.7</v>
      </c>
      <c r="D63" s="152">
        <f t="shared" si="1"/>
        <v>65</v>
      </c>
      <c r="E63" s="64">
        <v>22</v>
      </c>
      <c r="F63" s="155">
        <f t="shared" si="0"/>
        <v>29.300408163265303</v>
      </c>
      <c r="G63" s="33">
        <v>0.18</v>
      </c>
      <c r="H63" s="1"/>
      <c r="I63" s="23"/>
      <c r="J63" s="1"/>
    </row>
    <row r="64" spans="2:15" ht="22.5" customHeight="1">
      <c r="B64" s="32"/>
      <c r="C64" s="63"/>
      <c r="D64" s="152"/>
      <c r="E64" s="64"/>
      <c r="F64" s="156"/>
      <c r="G64" s="35"/>
      <c r="H64" s="30"/>
      <c r="I64" s="23"/>
      <c r="J64" s="23"/>
    </row>
    <row r="65" spans="2:10" ht="18">
      <c r="B65" s="31" t="s">
        <v>37</v>
      </c>
      <c r="C65" s="153">
        <f>+(F65/F40)/(E65*0.454)*1000</f>
        <v>65.139291494378639</v>
      </c>
      <c r="D65" s="152">
        <f>(F65/F40)/((((E54*G54)+(E55*G55)+(E56*G56)+(E57*G57)+(E58*G58)+(E60*G60)+(E59*G59)+(E61*G61)+(E62*G62)+(E63*G63))*0.454))*1000</f>
        <v>149.66545252977957</v>
      </c>
      <c r="E65" s="154">
        <f>SUM(E53:E64)</f>
        <v>50.72</v>
      </c>
      <c r="F65" s="156">
        <f>SUM(F53:F64)</f>
        <v>376.48861678004539</v>
      </c>
      <c r="G65" s="35"/>
      <c r="H65" s="30"/>
      <c r="I65" s="23"/>
      <c r="J65" s="1"/>
    </row>
    <row r="66" spans="2:10" ht="14.25">
      <c r="B66" s="36" t="s">
        <v>18</v>
      </c>
      <c r="C66" s="1"/>
      <c r="D66" s="1"/>
      <c r="E66" s="1"/>
      <c r="F66" s="1"/>
      <c r="G66" s="1"/>
      <c r="H66" s="30"/>
      <c r="I66" s="23"/>
      <c r="J66" s="1"/>
    </row>
    <row r="67" spans="2:10" ht="14.25">
      <c r="B67" s="37" t="s">
        <v>21</v>
      </c>
      <c r="C67" s="1"/>
      <c r="D67" s="1"/>
      <c r="E67" s="1"/>
      <c r="F67" s="1"/>
      <c r="G67" s="1"/>
      <c r="H67" s="34"/>
      <c r="J67" s="1"/>
    </row>
    <row r="68" spans="2:10" ht="14.25">
      <c r="B68" s="114" t="s">
        <v>73</v>
      </c>
      <c r="C68" s="1"/>
      <c r="D68" s="1"/>
      <c r="E68" s="1"/>
      <c r="F68" s="23"/>
      <c r="G68" s="1"/>
      <c r="H68" s="34"/>
      <c r="J68" s="1"/>
    </row>
    <row r="69" spans="2:10" ht="15.75" customHeight="1">
      <c r="B69" s="37" t="s">
        <v>22</v>
      </c>
      <c r="C69" s="1"/>
      <c r="D69" s="1"/>
      <c r="E69" s="1"/>
      <c r="F69" s="23"/>
      <c r="G69" s="1"/>
      <c r="H69" s="34"/>
    </row>
    <row r="70" spans="2:10" ht="14.25">
      <c r="B70" s="37"/>
      <c r="C70" s="1"/>
      <c r="D70" s="1"/>
      <c r="E70" s="1"/>
      <c r="F70" s="23"/>
      <c r="G70" s="1"/>
      <c r="H70" s="34"/>
    </row>
    <row r="71" spans="2:10" ht="15.75">
      <c r="B71" s="38" t="s">
        <v>16</v>
      </c>
      <c r="C71" s="157">
        <f>SUM(F53:F63)</f>
        <v>376.48861678004539</v>
      </c>
      <c r="D71" s="77"/>
      <c r="E71" s="44"/>
      <c r="F71" s="1"/>
      <c r="G71" s="1"/>
      <c r="H71" s="34"/>
    </row>
    <row r="72" spans="2:10" ht="15.75" customHeight="1">
      <c r="B72" s="39" t="s">
        <v>81</v>
      </c>
      <c r="C72" s="158">
        <f>+C71/F45</f>
        <v>1.1272114274851659</v>
      </c>
      <c r="D72" s="40" t="s">
        <v>65</v>
      </c>
      <c r="E72" s="113"/>
      <c r="F72" s="1"/>
      <c r="G72" s="1"/>
      <c r="H72" s="34"/>
      <c r="I72" s="1"/>
    </row>
    <row r="73" spans="2:10" ht="15.75">
      <c r="B73" s="38" t="s">
        <v>17</v>
      </c>
      <c r="C73" s="159">
        <f>IF(F64=0,((E53*G53)+(E54*G54)+(E55*G55)+(E56*G56)+(E57*G57)+(E58*G58)+(E59*G59)+(E60*G60)+(E61*G61)+(E62*G62)+(E63*G63)),"s.o.")</f>
        <v>22.074999999999999</v>
      </c>
      <c r="D73" s="160">
        <f>IF(F64=0,C73/((F33+F38)/2),"s.o.")</f>
        <v>2.4999999999999998E-2</v>
      </c>
      <c r="E73" s="103"/>
      <c r="F73" s="1"/>
      <c r="G73" s="1"/>
      <c r="H73" s="1"/>
      <c r="I73" s="1"/>
      <c r="J73" s="1"/>
    </row>
    <row r="74" spans="2:10" ht="23.25" customHeight="1">
      <c r="B74" s="38" t="s">
        <v>108</v>
      </c>
      <c r="C74" s="159">
        <f>IF(F64=0,((E53*G53+E54*G54+E55*G55+E56*G56+E57*G57+E58*G58+E59*G59+E60*G60+E61*G61+E62*G62+E63*G63)*F40/F45),"s.o.")</f>
        <v>16.589296407185628</v>
      </c>
      <c r="D74" s="181" t="str">
        <f>IF(F64=0,(IF(C73&gt;(0.028*((F33+F38)/2)),"Trop de MS; réviser ration"&amp;ROUND(C73,2),IF(C73&lt;(0.022*((F33+F38)/2)),"Trop peu de MS; réviser ration"&amp;ROUND(C73,2),
"O.K. consommation MS entre 2,2 à 2,8 % du poids vif"))),"s.o.")</f>
        <v>O.K. consommation MS entre 2,2 à 2,8 % du poids vif</v>
      </c>
      <c r="E74" s="182"/>
      <c r="F74" s="43"/>
      <c r="H74" s="1"/>
      <c r="J74" s="1"/>
    </row>
    <row r="75" spans="2:10" ht="16.5" thickBot="1">
      <c r="B75" s="1"/>
      <c r="C75" s="78"/>
      <c r="D75" s="42"/>
    </row>
    <row r="76" spans="2:10" ht="18.75" thickBot="1">
      <c r="B76" s="183" t="s">
        <v>110</v>
      </c>
      <c r="C76" s="184"/>
      <c r="D76" s="75"/>
    </row>
    <row r="77" spans="2:10" ht="15.75">
      <c r="B77" s="83" t="s">
        <v>111</v>
      </c>
      <c r="C77" s="84" t="s">
        <v>0</v>
      </c>
      <c r="D77" s="80"/>
      <c r="E77" s="69"/>
    </row>
    <row r="78" spans="2:10" ht="15.75">
      <c r="B78" s="82" t="s">
        <v>53</v>
      </c>
      <c r="C78" s="170">
        <f>+C71</f>
        <v>376.48861678004539</v>
      </c>
      <c r="D78" s="81"/>
    </row>
    <row r="79" spans="2:10" ht="15.75">
      <c r="B79" s="82" t="s">
        <v>44</v>
      </c>
      <c r="C79" s="170">
        <f>+F39+F46+F47+F48</f>
        <v>1332.9676184</v>
      </c>
      <c r="D79" s="81"/>
      <c r="H79" s="1"/>
    </row>
    <row r="80" spans="2:10" ht="15.75">
      <c r="B80" s="82" t="s">
        <v>72</v>
      </c>
      <c r="C80" s="170">
        <f>+F44</f>
        <v>25</v>
      </c>
      <c r="D80" s="81"/>
    </row>
    <row r="81" spans="2:10" ht="15.75">
      <c r="B81" s="82" t="s">
        <v>67</v>
      </c>
      <c r="C81" s="170">
        <f>F43*F40</f>
        <v>72.686849315068486</v>
      </c>
      <c r="D81" s="81"/>
      <c r="E81" s="69"/>
    </row>
    <row r="82" spans="2:10" ht="15.75">
      <c r="B82" s="82" t="s">
        <v>109</v>
      </c>
      <c r="C82" s="170">
        <f>+C42</f>
        <v>137.0362002894357</v>
      </c>
      <c r="D82" s="81"/>
      <c r="E82" s="69"/>
    </row>
    <row r="83" spans="2:10" ht="15.75">
      <c r="B83" s="123" t="s">
        <v>112</v>
      </c>
      <c r="C83" s="171">
        <f>IF(C82&lt;0,C78+C79+C80+C81-C82,+C78+C79+C80+C81)</f>
        <v>1807.143084495114</v>
      </c>
      <c r="D83" s="81"/>
      <c r="E83" s="69"/>
    </row>
    <row r="84" spans="2:10" ht="15.75">
      <c r="B84" s="124" t="s">
        <v>113</v>
      </c>
      <c r="C84" s="172">
        <f>IF(C82&gt;0,F36-C82,F36)</f>
        <v>1712.9637997105642</v>
      </c>
      <c r="D84" s="81"/>
      <c r="E84" s="69"/>
    </row>
    <row r="85" spans="2:10" ht="19.5" thickBot="1">
      <c r="B85" s="125" t="s">
        <v>3</v>
      </c>
      <c r="C85" s="169">
        <f>+C83-C84</f>
        <v>94.179284784549736</v>
      </c>
      <c r="D85" s="116"/>
      <c r="E85" s="69"/>
    </row>
    <row r="86" spans="2:10" ht="18.75">
      <c r="B86" s="24"/>
      <c r="C86" s="25"/>
      <c r="D86" s="26"/>
    </row>
    <row r="87" spans="2:10" ht="15.75">
      <c r="B87" s="28" t="s">
        <v>4</v>
      </c>
      <c r="C87" s="21" t="s">
        <v>0</v>
      </c>
      <c r="D87" s="21"/>
      <c r="I87" s="1"/>
      <c r="J87" s="1"/>
    </row>
    <row r="88" spans="2:10" ht="15.75">
      <c r="B88" s="99" t="s">
        <v>66</v>
      </c>
      <c r="C88" s="161">
        <f>+C83</f>
        <v>1807.143084495114</v>
      </c>
      <c r="D88" s="76"/>
      <c r="E88" s="1"/>
      <c r="F88" s="1"/>
      <c r="I88" s="1"/>
      <c r="J88" s="1"/>
    </row>
    <row r="89" spans="2:10" ht="15">
      <c r="E89" s="46"/>
      <c r="F89" s="1"/>
      <c r="G89" s="18"/>
      <c r="I89" s="1"/>
      <c r="J89" s="1"/>
    </row>
    <row r="90" spans="2:10" ht="18">
      <c r="B90" s="179" t="s">
        <v>32</v>
      </c>
      <c r="C90" s="1"/>
      <c r="D90" s="1"/>
      <c r="E90" s="18"/>
      <c r="F90" s="18"/>
      <c r="G90" s="18"/>
      <c r="I90" s="1"/>
      <c r="J90" s="1"/>
    </row>
    <row r="91" spans="2:10" ht="15">
      <c r="B91" s="45"/>
      <c r="C91" s="1"/>
      <c r="D91" s="1"/>
      <c r="E91" s="18"/>
      <c r="F91" s="18"/>
      <c r="G91" s="18"/>
      <c r="I91" s="23"/>
      <c r="J91" s="1"/>
    </row>
    <row r="92" spans="2:10" ht="15">
      <c r="B92" s="45"/>
      <c r="C92" s="1"/>
      <c r="D92" s="1"/>
      <c r="E92" s="1"/>
      <c r="F92" s="18"/>
      <c r="G92" s="1"/>
      <c r="J92" s="1"/>
    </row>
    <row r="93" spans="2:10">
      <c r="B93" s="20"/>
      <c r="C93" s="1"/>
      <c r="D93" s="2"/>
      <c r="F93" s="1"/>
      <c r="H93" s="41"/>
      <c r="J93" s="1"/>
    </row>
    <row r="94" spans="2:10">
      <c r="B94" s="47"/>
      <c r="C94" s="1"/>
      <c r="D94" s="2"/>
      <c r="H94" s="41"/>
      <c r="J94" s="1"/>
    </row>
    <row r="95" spans="2:10">
      <c r="H95" s="1"/>
      <c r="J95" s="1"/>
    </row>
    <row r="96" spans="2:10">
      <c r="H96" s="1"/>
      <c r="J96" s="1"/>
    </row>
    <row r="97" spans="8:10">
      <c r="H97" s="1"/>
      <c r="J97" s="1"/>
    </row>
    <row r="98" spans="8:10">
      <c r="J98" s="1"/>
    </row>
    <row r="99" spans="8:10">
      <c r="J99" s="1"/>
    </row>
    <row r="100" spans="8:10">
      <c r="J100" s="1"/>
    </row>
    <row r="101" spans="8:10">
      <c r="J101" s="1"/>
    </row>
    <row r="102" spans="8:10">
      <c r="J102" s="1"/>
    </row>
    <row r="103" spans="8:10">
      <c r="J103" s="1"/>
    </row>
    <row r="104" spans="8:10">
      <c r="J104" s="1"/>
    </row>
    <row r="105" spans="8:10">
      <c r="J105" s="1"/>
    </row>
    <row r="106" spans="8:10">
      <c r="J106" s="1"/>
    </row>
    <row r="107" spans="8:10">
      <c r="J107" s="1"/>
    </row>
    <row r="108" spans="8:10">
      <c r="J108" s="1"/>
    </row>
    <row r="109" spans="8:10">
      <c r="J109" s="1"/>
    </row>
    <row r="110" spans="8:10">
      <c r="J110" s="1"/>
    </row>
    <row r="111" spans="8:10">
      <c r="J111" s="44"/>
    </row>
    <row r="112" spans="8:10">
      <c r="J112" s="1"/>
    </row>
    <row r="113" spans="10:10">
      <c r="J113" s="1"/>
    </row>
    <row r="114" spans="10:10">
      <c r="J114" s="1"/>
    </row>
    <row r="115" spans="10:10">
      <c r="J115" s="1"/>
    </row>
  </sheetData>
  <sheetProtection sheet="1" objects="1" scenarios="1"/>
  <mergeCells count="13">
    <mergeCell ref="D74:E74"/>
    <mergeCell ref="B76:C76"/>
    <mergeCell ref="E32:F32"/>
    <mergeCell ref="B30:C30"/>
    <mergeCell ref="B1:I1"/>
    <mergeCell ref="B2:J2"/>
    <mergeCell ref="B9:C9"/>
    <mergeCell ref="E9:F9"/>
    <mergeCell ref="H9:I9"/>
    <mergeCell ref="B31:E31"/>
    <mergeCell ref="B43:C43"/>
    <mergeCell ref="B32:C32"/>
    <mergeCell ref="B7:D7"/>
  </mergeCells>
  <pageMargins left="0.70866141732283472" right="0.70866141732283472" top="0.74803149606299213" bottom="0.74803149606299213" header="0.31496062992125984" footer="0.31496062992125984"/>
  <pageSetup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Fonctionnement</vt:lpstr>
      <vt:lpstr>Exemple #1</vt:lpstr>
      <vt:lpstr>Calcul</vt:lpstr>
      <vt:lpstr>Fonctionnement!Zone_d_impression</vt:lpstr>
    </vt:vector>
  </TitlesOfParts>
  <Company>Mapaq</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agra481</dc:creator>
  <cp:lastModifiedBy>danbil01</cp:lastModifiedBy>
  <cp:lastPrinted>2014-03-07T13:52:56Z</cp:lastPrinted>
  <dcterms:created xsi:type="dcterms:W3CDTF">2011-02-09T20:31:02Z</dcterms:created>
  <dcterms:modified xsi:type="dcterms:W3CDTF">2014-03-07T13:58:39Z</dcterms:modified>
</cp:coreProperties>
</file>